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24г\Инвестиции\ИП 2023г. корректировка под ТБР\"/>
    </mc:Choice>
  </mc:AlternateContent>
  <bookViews>
    <workbookView xWindow="3795" yWindow="2640" windowWidth="19320" windowHeight="10020" tabRatio="631" activeTab="4"/>
  </bookViews>
  <sheets>
    <sheet name="Приложение 1" sheetId="12" r:id="rId1"/>
    <sheet name="Приложение 2" sheetId="115" r:id="rId2"/>
    <sheet name="Приложение 3" sheetId="125" r:id="rId3"/>
    <sheet name="Приложение 4" sheetId="120" r:id="rId4"/>
    <sheet name="Приложение 5" sheetId="152" r:id="rId5"/>
    <sheet name="3" sheetId="151" state="hidden" r:id="rId6"/>
    <sheet name="5" sheetId="126" state="hidden" r:id="rId7"/>
    <sheet name="6" sheetId="119" state="hidden" r:id="rId8"/>
  </sheets>
  <externalReferences>
    <externalReference r:id="rId9"/>
  </externalReferences>
  <definedNames>
    <definedName name="_xlnm._FilterDatabase" localSheetId="6" hidden="1">'5'!#REF!</definedName>
    <definedName name="_xlnm._FilterDatabase" localSheetId="7" hidden="1">'6'!$A$15:$U$15</definedName>
    <definedName name="_xlnm._FilterDatabase" localSheetId="2" hidden="1">'Приложение 3'!#REF!</definedName>
    <definedName name="_xlnm._FilterDatabase" localSheetId="3" hidden="1">'Приложение 4'!$A$10:$BG$13</definedName>
    <definedName name="_xlnm.Print_Titles" localSheetId="5">'3'!$11:$14</definedName>
    <definedName name="_xlnm.Print_Titles" localSheetId="0">'Приложение 1'!$A:$B</definedName>
    <definedName name="_xlnm.Print_Titles" localSheetId="1">'Приложение 2'!$A:$B</definedName>
    <definedName name="_xlnm.Print_Titles" localSheetId="2">'Приложение 3'!$A:$B</definedName>
    <definedName name="_xlnm.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1'!$A$1:$AY$44</definedName>
    <definedName name="_xlnm.Print_Area" localSheetId="1">'Приложение 2'!$A$1:$AC$45</definedName>
    <definedName name="_xlnm.Print_Area" localSheetId="2">'Приложение 3'!$A$1:$BB$51</definedName>
    <definedName name="_xlnm.Print_Area" localSheetId="3">'Приложение 4'!$A$1:$BN$49</definedName>
    <definedName name="_xlnm.Print_Area" localSheetId="4">'Приложение 5'!$A$1:$J$69</definedName>
  </definedNames>
  <calcPr calcId="152511"/>
</workbook>
</file>

<file path=xl/calcChain.xml><?xml version="1.0" encoding="utf-8"?>
<calcChain xmlns="http://schemas.openxmlformats.org/spreadsheetml/2006/main">
  <c r="I72" i="152" l="1"/>
  <c r="J72" i="152"/>
  <c r="AO36" i="125" l="1"/>
  <c r="C36" i="125"/>
  <c r="B36" i="125"/>
  <c r="A36" i="125"/>
  <c r="AO35" i="125"/>
  <c r="C35" i="125"/>
  <c r="B35" i="125"/>
  <c r="A35" i="125"/>
  <c r="C35" i="120"/>
  <c r="B35" i="120"/>
  <c r="A35" i="120"/>
  <c r="AZ34" i="120"/>
  <c r="AI35" i="125" s="1"/>
  <c r="AE34" i="120"/>
  <c r="N35" i="125" s="1"/>
  <c r="S35" i="125" s="1"/>
  <c r="X34" i="120"/>
  <c r="C34" i="120"/>
  <c r="B34" i="120"/>
  <c r="A34" i="120"/>
  <c r="AZ35" i="120"/>
  <c r="AI36" i="125" s="1"/>
  <c r="AS35" i="120"/>
  <c r="AB36" i="125" s="1"/>
  <c r="AL35" i="120"/>
  <c r="AE35" i="120"/>
  <c r="X35" i="120"/>
  <c r="AS34" i="120"/>
  <c r="AB35" i="125" s="1"/>
  <c r="AL34" i="120"/>
  <c r="J32" i="12"/>
  <c r="J31" i="12"/>
  <c r="J18" i="12"/>
  <c r="J17" i="12"/>
  <c r="J16" i="12"/>
  <c r="BN35" i="120" l="1"/>
  <c r="Q35" i="120" s="1"/>
  <c r="U36" i="125"/>
  <c r="Z36" i="125" s="1"/>
  <c r="G35" i="125"/>
  <c r="L35" i="125" s="1"/>
  <c r="AP35" i="125"/>
  <c r="AU35" i="125" s="1"/>
  <c r="AN36" i="125"/>
  <c r="AN35" i="125"/>
  <c r="BN34" i="120"/>
  <c r="Q34" i="120" s="1"/>
  <c r="U35" i="125"/>
  <c r="Z35" i="125" s="1"/>
  <c r="G36" i="125"/>
  <c r="L36" i="125" s="1"/>
  <c r="BG35" i="120"/>
  <c r="J35" i="120" s="1"/>
  <c r="BG34" i="120"/>
  <c r="J34" i="120" s="1"/>
  <c r="AG35" i="125"/>
  <c r="AG36" i="125"/>
  <c r="D35" i="125" l="1"/>
  <c r="E35" i="125"/>
  <c r="N36" i="125"/>
  <c r="AW36" i="125"/>
  <c r="BB36" i="125" s="1"/>
  <c r="AW35" i="125"/>
  <c r="BB35" i="125" s="1"/>
  <c r="B16" i="152"/>
  <c r="C16" i="152" s="1"/>
  <c r="D16" i="152" s="1"/>
  <c r="E16" i="152" s="1"/>
  <c r="F16" i="152" s="1"/>
  <c r="G16" i="152" s="1"/>
  <c r="H16" i="152" s="1"/>
  <c r="I16" i="152" s="1"/>
  <c r="J16" i="152" s="1"/>
  <c r="S36" i="125" l="1"/>
  <c r="AP36" i="125"/>
  <c r="AU36" i="125" s="1"/>
  <c r="E36" i="125"/>
  <c r="B15" i="125"/>
  <c r="C15" i="125" s="1"/>
  <c r="D15" i="125" s="1"/>
  <c r="E15" i="125" s="1"/>
  <c r="F15" i="125" s="1"/>
  <c r="G15" i="125" s="1"/>
  <c r="H15" i="125" s="1"/>
  <c r="I15" i="125" s="1"/>
  <c r="J15" i="125" s="1"/>
  <c r="K15" i="125" s="1"/>
  <c r="L15" i="125" s="1"/>
  <c r="M15" i="125" s="1"/>
  <c r="N15" i="125" s="1"/>
  <c r="O15" i="125" s="1"/>
  <c r="P15" i="125" s="1"/>
  <c r="Q15" i="125" s="1"/>
  <c r="R15" i="125" s="1"/>
  <c r="S15" i="125" s="1"/>
  <c r="T15" i="125" s="1"/>
  <c r="U15" i="125" s="1"/>
  <c r="V15" i="125" s="1"/>
  <c r="W15" i="125" s="1"/>
  <c r="X15" i="125" s="1"/>
  <c r="Y15" i="125" s="1"/>
  <c r="Z15" i="125" s="1"/>
  <c r="AA15" i="125" s="1"/>
  <c r="AB15" i="125" s="1"/>
  <c r="AC15" i="125" s="1"/>
  <c r="AD15" i="125" s="1"/>
  <c r="AE15" i="125" s="1"/>
  <c r="AF15" i="125" s="1"/>
  <c r="AG15" i="125" s="1"/>
  <c r="AH15" i="125" s="1"/>
  <c r="AI15" i="125" s="1"/>
  <c r="AJ15" i="125" s="1"/>
  <c r="AK15" i="125" s="1"/>
  <c r="AL15" i="125" s="1"/>
  <c r="AM15" i="125" s="1"/>
  <c r="AN15" i="125" s="1"/>
  <c r="AO15" i="125" s="1"/>
  <c r="AP15" i="125" s="1"/>
  <c r="AQ15" i="125" s="1"/>
  <c r="AR15" i="125" s="1"/>
  <c r="AS15" i="125" s="1"/>
  <c r="AT15" i="125" s="1"/>
  <c r="AU15" i="125" s="1"/>
  <c r="AV15" i="125" s="1"/>
  <c r="AW15" i="125" s="1"/>
  <c r="AX15" i="125" s="1"/>
  <c r="AY15" i="125" s="1"/>
  <c r="AZ15" i="125" s="1"/>
  <c r="BA15" i="125" s="1"/>
  <c r="BB15" i="125" s="1"/>
  <c r="AV32" i="125"/>
  <c r="AV29" i="125"/>
  <c r="AV16" i="125"/>
  <c r="AH32" i="125"/>
  <c r="AH29" i="125"/>
  <c r="AH16" i="125"/>
  <c r="AH38" i="125" s="1"/>
  <c r="T32" i="125"/>
  <c r="T29" i="125"/>
  <c r="T16" i="125"/>
  <c r="T38" i="125" s="1"/>
  <c r="D36" i="125" l="1"/>
  <c r="AV38" i="125"/>
  <c r="B13" i="115"/>
  <c r="C13" i="115" s="1"/>
  <c r="D13" i="115" s="1"/>
  <c r="E13" i="115" s="1"/>
  <c r="F13" i="115" s="1"/>
  <c r="G13" i="115" s="1"/>
  <c r="H13" i="115" s="1"/>
  <c r="I13" i="115" s="1"/>
  <c r="J13" i="115" s="1"/>
  <c r="K13" i="115" s="1"/>
  <c r="L13" i="115" s="1"/>
  <c r="M13" i="115" s="1"/>
  <c r="N13" i="115" s="1"/>
  <c r="O13" i="115" s="1"/>
  <c r="P13" i="115" s="1"/>
  <c r="Q13" i="115" s="1"/>
  <c r="R13" i="115" s="1"/>
  <c r="S13" i="115" s="1"/>
  <c r="T13" i="115" s="1"/>
  <c r="U13" i="115" s="1"/>
  <c r="V13" i="115" s="1"/>
  <c r="W13" i="115" s="1"/>
  <c r="X13" i="115" s="1"/>
  <c r="Y13" i="115" s="1"/>
  <c r="Z13" i="115" s="1"/>
  <c r="AA13" i="115" s="1"/>
  <c r="AB13" i="115" s="1"/>
  <c r="AC13" i="115" s="1"/>
  <c r="V30" i="115" l="1"/>
  <c r="U30" i="115"/>
  <c r="V27" i="115"/>
  <c r="U27" i="115"/>
  <c r="V14" i="115"/>
  <c r="U14" i="115"/>
  <c r="R30" i="115"/>
  <c r="P30" i="115"/>
  <c r="O30" i="115"/>
  <c r="R27" i="115"/>
  <c r="P27" i="115"/>
  <c r="O27" i="115"/>
  <c r="R14" i="115"/>
  <c r="P14" i="115"/>
  <c r="O14" i="115"/>
  <c r="H32" i="115"/>
  <c r="H31" i="115"/>
  <c r="H19" i="115"/>
  <c r="H18" i="115"/>
  <c r="H17" i="115"/>
  <c r="H16" i="115"/>
  <c r="U35" i="115" l="1"/>
  <c r="V35" i="115"/>
  <c r="P35" i="115"/>
  <c r="O35" i="115"/>
  <c r="R35" i="115"/>
  <c r="H30" i="115"/>
  <c r="F32" i="115" l="1"/>
  <c r="F31" i="115"/>
  <c r="F28" i="115"/>
  <c r="F21" i="115"/>
  <c r="F20" i="115"/>
  <c r="F19" i="115"/>
  <c r="F18" i="115"/>
  <c r="F17" i="115"/>
  <c r="F16" i="115"/>
  <c r="F15" i="115"/>
  <c r="B14" i="120" l="1"/>
  <c r="C14" i="120" s="1"/>
  <c r="D14" i="120" s="1"/>
  <c r="E14" i="120" s="1"/>
  <c r="F14" i="120" s="1"/>
  <c r="G14" i="120" s="1"/>
  <c r="H14" i="120" s="1"/>
  <c r="I14" i="120" s="1"/>
  <c r="J14" i="120" s="1"/>
  <c r="K14" i="120" s="1"/>
  <c r="L14" i="120" s="1"/>
  <c r="M14" i="120" s="1"/>
  <c r="N14" i="120" s="1"/>
  <c r="O14" i="120" s="1"/>
  <c r="P14" i="120" s="1"/>
  <c r="Q14" i="120" s="1"/>
  <c r="R14" i="120" s="1"/>
  <c r="S14" i="120" s="1"/>
  <c r="T14" i="120" s="1"/>
  <c r="U14" i="120" s="1"/>
  <c r="V14" i="120" s="1"/>
  <c r="W14" i="120" s="1"/>
  <c r="X14" i="120" s="1"/>
  <c r="Y14" i="120" s="1"/>
  <c r="Z14" i="120" s="1"/>
  <c r="AA14" i="120" s="1"/>
  <c r="AB14" i="120" s="1"/>
  <c r="AC14" i="120" s="1"/>
  <c r="AD14" i="120" s="1"/>
  <c r="AE14" i="120" s="1"/>
  <c r="AF14" i="120" s="1"/>
  <c r="AG14" i="120" s="1"/>
  <c r="AH14" i="120" s="1"/>
  <c r="AI14" i="120" s="1"/>
  <c r="AJ14" i="120" s="1"/>
  <c r="AK14" i="120" s="1"/>
  <c r="AL14" i="120" s="1"/>
  <c r="AM14" i="120" s="1"/>
  <c r="AN14" i="120" s="1"/>
  <c r="AO14" i="120" s="1"/>
  <c r="AP14" i="120" s="1"/>
  <c r="AQ14" i="120" s="1"/>
  <c r="AR14" i="120" s="1"/>
  <c r="AS14" i="120" s="1"/>
  <c r="AT14" i="120" s="1"/>
  <c r="AU14" i="120" s="1"/>
  <c r="AV14" i="120" s="1"/>
  <c r="AW14" i="120" s="1"/>
  <c r="AX14" i="120" s="1"/>
  <c r="AY14" i="120" s="1"/>
  <c r="AZ14" i="120" s="1"/>
  <c r="BA14" i="120" s="1"/>
  <c r="BB14" i="120" s="1"/>
  <c r="BC14" i="120" s="1"/>
  <c r="BD14" i="120" s="1"/>
  <c r="BE14" i="120" s="1"/>
  <c r="BF14" i="120" s="1"/>
  <c r="BG14" i="120" s="1"/>
  <c r="BH14" i="120" s="1"/>
  <c r="BI14" i="120" s="1"/>
  <c r="BJ14" i="120" s="1"/>
  <c r="BK14" i="120" s="1"/>
  <c r="BL14" i="120" s="1"/>
  <c r="BM14" i="120" s="1"/>
  <c r="BN14" i="120" s="1"/>
  <c r="B13" i="12" l="1"/>
  <c r="C13" i="12" s="1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O30" i="12" l="1"/>
  <c r="O27" i="12"/>
  <c r="O14" i="12"/>
  <c r="H30" i="12"/>
  <c r="G30" i="12"/>
  <c r="O35" i="12" l="1"/>
  <c r="M30" i="12"/>
  <c r="AX32" i="12" l="1"/>
  <c r="AU32" i="12" s="1"/>
  <c r="K32" i="12" s="1"/>
  <c r="AS32" i="12"/>
  <c r="AP32" i="12" s="1"/>
  <c r="AK32" i="12"/>
  <c r="AF32" i="12"/>
  <c r="AA32" i="12"/>
  <c r="AL33" i="120" s="1"/>
  <c r="Y32" i="115" s="1"/>
  <c r="U34" i="125" s="1"/>
  <c r="Z34" i="125" s="1"/>
  <c r="V32" i="12"/>
  <c r="Q32" i="12"/>
  <c r="AX31" i="12"/>
  <c r="AU31" i="12" s="1"/>
  <c r="AS31" i="12"/>
  <c r="AP31" i="12" s="1"/>
  <c r="AK31" i="12"/>
  <c r="AZ32" i="120" s="1"/>
  <c r="AF31" i="12"/>
  <c r="AA31" i="12"/>
  <c r="AL32" i="120" s="1"/>
  <c r="V31" i="12"/>
  <c r="Q31" i="12"/>
  <c r="AX25" i="12"/>
  <c r="AX24" i="12"/>
  <c r="AX23" i="12"/>
  <c r="AX22" i="12"/>
  <c r="AX21" i="12"/>
  <c r="AX20" i="12"/>
  <c r="AX19" i="12"/>
  <c r="AX18" i="12"/>
  <c r="AX17" i="12"/>
  <c r="AX16" i="12"/>
  <c r="AX15" i="12"/>
  <c r="AZ33" i="120" l="1"/>
  <c r="AA32" i="115" s="1"/>
  <c r="AI34" i="125" s="1"/>
  <c r="AN34" i="125" s="1"/>
  <c r="Y31" i="115"/>
  <c r="AL31" i="120"/>
  <c r="AA31" i="115"/>
  <c r="AZ31" i="120"/>
  <c r="K31" i="12"/>
  <c r="N31" i="12"/>
  <c r="N32" i="12"/>
  <c r="AY30" i="12"/>
  <c r="AX30" i="12"/>
  <c r="AW30" i="12"/>
  <c r="AV30" i="12"/>
  <c r="AU30" i="12"/>
  <c r="AY27" i="12"/>
  <c r="AW27" i="12"/>
  <c r="AV27" i="12"/>
  <c r="AU25" i="12"/>
  <c r="AU24" i="12"/>
  <c r="AU23" i="12"/>
  <c r="AU22" i="12"/>
  <c r="AU21" i="12"/>
  <c r="AU20" i="12"/>
  <c r="AU19" i="12"/>
  <c r="AU18" i="12"/>
  <c r="AU17" i="12"/>
  <c r="AU16" i="12"/>
  <c r="AX14" i="12"/>
  <c r="AU15" i="12"/>
  <c r="AY14" i="12"/>
  <c r="AW14" i="12"/>
  <c r="AV14" i="12"/>
  <c r="AO30" i="12"/>
  <c r="AN30" i="12"/>
  <c r="AM30" i="12"/>
  <c r="AL30" i="12"/>
  <c r="AK30" i="12"/>
  <c r="AK28" i="12"/>
  <c r="AO27" i="12"/>
  <c r="AN27" i="12"/>
  <c r="AM27" i="12"/>
  <c r="AL27" i="12"/>
  <c r="AK25" i="12"/>
  <c r="AZ26" i="120" s="1"/>
  <c r="AK24" i="12"/>
  <c r="AZ25" i="120" s="1"/>
  <c r="AK23" i="12"/>
  <c r="AZ24" i="120" s="1"/>
  <c r="AK22" i="12"/>
  <c r="AZ23" i="120" s="1"/>
  <c r="AK21" i="12"/>
  <c r="AZ22" i="120" s="1"/>
  <c r="AK20" i="12"/>
  <c r="AZ21" i="120" s="1"/>
  <c r="AK19" i="12"/>
  <c r="AK18" i="12"/>
  <c r="AZ19" i="120" s="1"/>
  <c r="AK17" i="12"/>
  <c r="AZ18" i="120" s="1"/>
  <c r="AK16" i="12"/>
  <c r="AZ17" i="120" s="1"/>
  <c r="AK15" i="12"/>
  <c r="AO14" i="12"/>
  <c r="AN14" i="12"/>
  <c r="AM14" i="12"/>
  <c r="AL14" i="12"/>
  <c r="AE30" i="12"/>
  <c r="AD30" i="12"/>
  <c r="AC30" i="12"/>
  <c r="AB30" i="12"/>
  <c r="AA30" i="12"/>
  <c r="AA28" i="12"/>
  <c r="AE27" i="12"/>
  <c r="AD27" i="12"/>
  <c r="AC27" i="12"/>
  <c r="AB27" i="12"/>
  <c r="AA25" i="12"/>
  <c r="AL26" i="120" s="1"/>
  <c r="Y25" i="115" s="1"/>
  <c r="U27" i="125" s="1"/>
  <c r="Z27" i="125" s="1"/>
  <c r="AA24" i="12"/>
  <c r="AL25" i="120" s="1"/>
  <c r="Y24" i="115" s="1"/>
  <c r="U26" i="125" s="1"/>
  <c r="Z26" i="125" s="1"/>
  <c r="AA23" i="12"/>
  <c r="AL24" i="120" s="1"/>
  <c r="Y23" i="115" s="1"/>
  <c r="U25" i="125" s="1"/>
  <c r="Z25" i="125" s="1"/>
  <c r="AA22" i="12"/>
  <c r="AL23" i="120" s="1"/>
  <c r="Y22" i="115" s="1"/>
  <c r="U24" i="125" s="1"/>
  <c r="Z24" i="125" s="1"/>
  <c r="AA21" i="12"/>
  <c r="AL22" i="120" s="1"/>
  <c r="Y21" i="115" s="1"/>
  <c r="U23" i="125" s="1"/>
  <c r="Z23" i="125" s="1"/>
  <c r="AA20" i="12"/>
  <c r="AL21" i="120" s="1"/>
  <c r="Y20" i="115" s="1"/>
  <c r="U22" i="125" s="1"/>
  <c r="Z22" i="125" s="1"/>
  <c r="AA19" i="12"/>
  <c r="AL20" i="120" s="1"/>
  <c r="AA18" i="12"/>
  <c r="AL19" i="120" s="1"/>
  <c r="Y18" i="115" s="1"/>
  <c r="U20" i="125" s="1"/>
  <c r="Z20" i="125" s="1"/>
  <c r="AA17" i="12"/>
  <c r="AL18" i="120" s="1"/>
  <c r="Y17" i="115" s="1"/>
  <c r="U19" i="125" s="1"/>
  <c r="Z19" i="125" s="1"/>
  <c r="AA16" i="12"/>
  <c r="AL17" i="120" s="1"/>
  <c r="AA15" i="12"/>
  <c r="AL16" i="120" s="1"/>
  <c r="Y15" i="115" s="1"/>
  <c r="U17" i="125" s="1"/>
  <c r="Z17" i="125" s="1"/>
  <c r="AE14" i="12"/>
  <c r="AD14" i="12"/>
  <c r="AC14" i="12"/>
  <c r="AB14" i="12"/>
  <c r="AZ16" i="120" l="1"/>
  <c r="AA15" i="115" s="1"/>
  <c r="AI17" i="125" s="1"/>
  <c r="AN17" i="125" s="1"/>
  <c r="AZ20" i="120"/>
  <c r="AA19" i="115" s="1"/>
  <c r="AI21" i="125" s="1"/>
  <c r="AN21" i="125" s="1"/>
  <c r="AA23" i="115"/>
  <c r="AI25" i="125" s="1"/>
  <c r="AN25" i="125" s="1"/>
  <c r="AA20" i="115"/>
  <c r="AI22" i="125" s="1"/>
  <c r="AN22" i="125" s="1"/>
  <c r="Y19" i="115"/>
  <c r="U21" i="125" s="1"/>
  <c r="Z21" i="125" s="1"/>
  <c r="AA21" i="115"/>
  <c r="AI23" i="125" s="1"/>
  <c r="AN23" i="125" s="1"/>
  <c r="AA25" i="115"/>
  <c r="AI27" i="125" s="1"/>
  <c r="AN27" i="125" s="1"/>
  <c r="AA24" i="115"/>
  <c r="AI26" i="125" s="1"/>
  <c r="AN26" i="125" s="1"/>
  <c r="AI33" i="125"/>
  <c r="AL15" i="120"/>
  <c r="Y16" i="115"/>
  <c r="AA22" i="115"/>
  <c r="AI24" i="125" s="1"/>
  <c r="AN24" i="125" s="1"/>
  <c r="U33" i="125"/>
  <c r="AA18" i="115"/>
  <c r="AA16" i="115"/>
  <c r="AA17" i="115"/>
  <c r="AK27" i="12"/>
  <c r="AZ29" i="120"/>
  <c r="AA27" i="12"/>
  <c r="AL29" i="120"/>
  <c r="K16" i="12"/>
  <c r="N16" i="12"/>
  <c r="K20" i="12"/>
  <c r="N20" i="12"/>
  <c r="K24" i="12"/>
  <c r="N24" i="12"/>
  <c r="K17" i="12"/>
  <c r="N17" i="12"/>
  <c r="K21" i="12"/>
  <c r="N21" i="12"/>
  <c r="K25" i="12"/>
  <c r="N25" i="12"/>
  <c r="K15" i="12"/>
  <c r="N15" i="12"/>
  <c r="K18" i="12"/>
  <c r="N18" i="12"/>
  <c r="K22" i="12"/>
  <c r="N22" i="12"/>
  <c r="K19" i="12"/>
  <c r="N19" i="12"/>
  <c r="K23" i="12"/>
  <c r="N23" i="12"/>
  <c r="AB35" i="12"/>
  <c r="AC35" i="12"/>
  <c r="AO35" i="12"/>
  <c r="AW35" i="12"/>
  <c r="AL35" i="12"/>
  <c r="AE35" i="12"/>
  <c r="AK14" i="12"/>
  <c r="AM35" i="12"/>
  <c r="AY35" i="12"/>
  <c r="AA14" i="12"/>
  <c r="AN35" i="12"/>
  <c r="AU14" i="12"/>
  <c r="AD35" i="12"/>
  <c r="AV35" i="12"/>
  <c r="T28" i="12"/>
  <c r="AZ15" i="120" l="1"/>
  <c r="AX28" i="12"/>
  <c r="J28" i="12"/>
  <c r="H28" i="115" s="1"/>
  <c r="H27" i="115" s="1"/>
  <c r="AA35" i="12"/>
  <c r="F75" i="152" s="1"/>
  <c r="AI32" i="125"/>
  <c r="AN33" i="125"/>
  <c r="AN32" i="125" s="1"/>
  <c r="Z33" i="125"/>
  <c r="Z32" i="125" s="1"/>
  <c r="U32" i="125"/>
  <c r="U18" i="125"/>
  <c r="Y14" i="115"/>
  <c r="AK35" i="12"/>
  <c r="H75" i="152" s="1"/>
  <c r="AI20" i="125"/>
  <c r="AN20" i="125" s="1"/>
  <c r="AI19" i="125"/>
  <c r="AN19" i="125" s="1"/>
  <c r="AI18" i="125"/>
  <c r="AA14" i="115"/>
  <c r="AA28" i="115"/>
  <c r="AZ28" i="120"/>
  <c r="AZ37" i="120" s="1"/>
  <c r="Y28" i="115"/>
  <c r="AL28" i="120"/>
  <c r="AL37" i="120" s="1"/>
  <c r="Y28" i="12"/>
  <c r="AA30" i="115" l="1"/>
  <c r="H71" i="152"/>
  <c r="Y30" i="115"/>
  <c r="F71" i="152"/>
  <c r="AX27" i="12"/>
  <c r="AX35" i="12" s="1"/>
  <c r="AU28" i="12"/>
  <c r="N28" i="12" s="1"/>
  <c r="Z18" i="125"/>
  <c r="Z16" i="125" s="1"/>
  <c r="U16" i="125"/>
  <c r="AN18" i="125"/>
  <c r="AN16" i="125" s="1"/>
  <c r="AI16" i="125"/>
  <c r="AA27" i="115"/>
  <c r="AA35" i="115" s="1"/>
  <c r="AI30" i="125"/>
  <c r="Y27" i="115"/>
  <c r="U30" i="125"/>
  <c r="AI28" i="12"/>
  <c r="F74" i="152" l="1"/>
  <c r="F39" i="152" s="1"/>
  <c r="F73" i="152"/>
  <c r="H73" i="152"/>
  <c r="H74" i="152"/>
  <c r="H39" i="152" s="1"/>
  <c r="Y35" i="115"/>
  <c r="AU27" i="12"/>
  <c r="AU35" i="12" s="1"/>
  <c r="K28" i="12"/>
  <c r="AI29" i="125"/>
  <c r="AI38" i="125" s="1"/>
  <c r="AN30" i="125"/>
  <c r="AN29" i="125" s="1"/>
  <c r="AN38" i="125" s="1"/>
  <c r="H31" i="152"/>
  <c r="H30" i="152" s="1"/>
  <c r="H29" i="152" s="1"/>
  <c r="H20" i="152"/>
  <c r="H19" i="152" s="1"/>
  <c r="U29" i="125"/>
  <c r="U38" i="125" s="1"/>
  <c r="Z30" i="125"/>
  <c r="Z29" i="125" s="1"/>
  <c r="Z38" i="125" s="1"/>
  <c r="F31" i="152"/>
  <c r="F30" i="152" s="1"/>
  <c r="F29" i="152" s="1"/>
  <c r="F20" i="152"/>
  <c r="F19" i="152" s="1"/>
  <c r="H18" i="152" l="1"/>
  <c r="F18" i="152"/>
  <c r="F17" i="152" s="1"/>
  <c r="F76" i="152" s="1"/>
  <c r="AO27" i="125"/>
  <c r="C27" i="125"/>
  <c r="B27" i="125"/>
  <c r="A27" i="125"/>
  <c r="AO26" i="125"/>
  <c r="C26" i="125"/>
  <c r="B26" i="125"/>
  <c r="A26" i="125"/>
  <c r="AO25" i="125"/>
  <c r="C25" i="125"/>
  <c r="B25" i="125"/>
  <c r="A25" i="125"/>
  <c r="AO24" i="125"/>
  <c r="C24" i="125"/>
  <c r="B24" i="125"/>
  <c r="A24" i="125"/>
  <c r="AO23" i="125"/>
  <c r="C23" i="125"/>
  <c r="B23" i="125"/>
  <c r="A23" i="125"/>
  <c r="AO22" i="125"/>
  <c r="C22" i="125"/>
  <c r="B22" i="125"/>
  <c r="A22" i="125"/>
  <c r="AO21" i="125"/>
  <c r="C21" i="125"/>
  <c r="B21" i="125"/>
  <c r="A21" i="125"/>
  <c r="AO20" i="125"/>
  <c r="C20" i="125"/>
  <c r="B20" i="125"/>
  <c r="A20" i="125"/>
  <c r="AO19" i="125"/>
  <c r="C19" i="125"/>
  <c r="B19" i="125"/>
  <c r="A19" i="125"/>
  <c r="AO18" i="125"/>
  <c r="C18" i="125"/>
  <c r="B18" i="125"/>
  <c r="A18" i="125"/>
  <c r="D32" i="115"/>
  <c r="C32" i="115"/>
  <c r="B32" i="115"/>
  <c r="A32" i="115"/>
  <c r="E25" i="115"/>
  <c r="D25" i="115"/>
  <c r="C25" i="115"/>
  <c r="B25" i="115"/>
  <c r="A25" i="115"/>
  <c r="E24" i="115"/>
  <c r="D24" i="115"/>
  <c r="C24" i="115"/>
  <c r="B24" i="115"/>
  <c r="A24" i="115"/>
  <c r="E23" i="115"/>
  <c r="D23" i="115"/>
  <c r="C23" i="115"/>
  <c r="B23" i="115"/>
  <c r="A23" i="115"/>
  <c r="E22" i="115"/>
  <c r="D22" i="115"/>
  <c r="C22" i="115"/>
  <c r="B22" i="115"/>
  <c r="A22" i="115"/>
  <c r="E21" i="115"/>
  <c r="D21" i="115"/>
  <c r="C21" i="115"/>
  <c r="B21" i="115"/>
  <c r="A21" i="115"/>
  <c r="E20" i="115"/>
  <c r="D20" i="115"/>
  <c r="C20" i="115"/>
  <c r="B20" i="115"/>
  <c r="A20" i="115"/>
  <c r="E19" i="115"/>
  <c r="D19" i="115"/>
  <c r="C19" i="115"/>
  <c r="B19" i="115"/>
  <c r="A19" i="115"/>
  <c r="E18" i="115"/>
  <c r="D18" i="115"/>
  <c r="C18" i="115"/>
  <c r="B18" i="115"/>
  <c r="A18" i="115"/>
  <c r="E17" i="115"/>
  <c r="D17" i="115"/>
  <c r="C17" i="115"/>
  <c r="B17" i="115"/>
  <c r="A17" i="115"/>
  <c r="E16" i="115"/>
  <c r="D16" i="115"/>
  <c r="C16" i="115"/>
  <c r="B16" i="115"/>
  <c r="A16" i="115"/>
  <c r="C26" i="120"/>
  <c r="B26" i="120"/>
  <c r="A26" i="120"/>
  <c r="C25" i="120"/>
  <c r="B25" i="120"/>
  <c r="A25" i="120"/>
  <c r="C24" i="120"/>
  <c r="B24" i="120"/>
  <c r="A24" i="120"/>
  <c r="C23" i="120"/>
  <c r="B23" i="120"/>
  <c r="A23" i="120"/>
  <c r="C22" i="120"/>
  <c r="B22" i="120"/>
  <c r="A22" i="120"/>
  <c r="C21" i="120"/>
  <c r="B21" i="120"/>
  <c r="A21" i="120"/>
  <c r="C20" i="120"/>
  <c r="B20" i="120"/>
  <c r="A20" i="120"/>
  <c r="C19" i="120"/>
  <c r="B19" i="120"/>
  <c r="A19" i="120"/>
  <c r="C18" i="120"/>
  <c r="B18" i="120"/>
  <c r="A18" i="120"/>
  <c r="C17" i="120"/>
  <c r="B17" i="120"/>
  <c r="A17" i="120"/>
  <c r="H17" i="152" l="1"/>
  <c r="H76" i="152" l="1"/>
  <c r="AS25" i="12"/>
  <c r="AP25" i="12" s="1"/>
  <c r="AF25" i="12"/>
  <c r="AS26" i="120" s="1"/>
  <c r="Z25" i="115" s="1"/>
  <c r="V25" i="12"/>
  <c r="AE26" i="120" s="1"/>
  <c r="X25" i="115" s="1"/>
  <c r="N27" i="125" s="1"/>
  <c r="S27" i="125" s="1"/>
  <c r="Q25" i="12"/>
  <c r="X26" i="120" s="1"/>
  <c r="AS24" i="12"/>
  <c r="AP24" i="12" s="1"/>
  <c r="AF24" i="12"/>
  <c r="AS25" i="120" s="1"/>
  <c r="Z24" i="115" s="1"/>
  <c r="V24" i="12"/>
  <c r="AE25" i="120" s="1"/>
  <c r="X24" i="115" s="1"/>
  <c r="N26" i="125" s="1"/>
  <c r="S26" i="125" s="1"/>
  <c r="Q24" i="12"/>
  <c r="X25" i="120" s="1"/>
  <c r="AS23" i="12"/>
  <c r="AP23" i="12" s="1"/>
  <c r="AF23" i="12"/>
  <c r="AS24" i="120" s="1"/>
  <c r="Z23" i="115" s="1"/>
  <c r="V23" i="12"/>
  <c r="AE24" i="120" s="1"/>
  <c r="X23" i="115" s="1"/>
  <c r="N25" i="125" s="1"/>
  <c r="S25" i="125" s="1"/>
  <c r="Q23" i="12"/>
  <c r="X24" i="120" s="1"/>
  <c r="AS22" i="12"/>
  <c r="AP22" i="12" s="1"/>
  <c r="AF22" i="12"/>
  <c r="V22" i="12"/>
  <c r="AE23" i="120" s="1"/>
  <c r="X22" i="115" s="1"/>
  <c r="N24" i="125" s="1"/>
  <c r="S24" i="125" s="1"/>
  <c r="Q22" i="12"/>
  <c r="X23" i="120" s="1"/>
  <c r="W23" i="115" l="1"/>
  <c r="AB23" i="115" s="1"/>
  <c r="BN24" i="120"/>
  <c r="Q24" i="120" s="1"/>
  <c r="W22" i="115"/>
  <c r="BN23" i="120"/>
  <c r="Q23" i="120" s="1"/>
  <c r="W24" i="115"/>
  <c r="AB24" i="115" s="1"/>
  <c r="BN25" i="120"/>
  <c r="Q25" i="120" s="1"/>
  <c r="W25" i="115"/>
  <c r="AB25" i="115" s="1"/>
  <c r="BN26" i="120"/>
  <c r="Q26" i="120" s="1"/>
  <c r="H22" i="12"/>
  <c r="G22" i="12" s="1"/>
  <c r="M22" i="12"/>
  <c r="H23" i="12"/>
  <c r="G23" i="12" s="1"/>
  <c r="M23" i="12"/>
  <c r="H24" i="12"/>
  <c r="G24" i="12" s="1"/>
  <c r="M24" i="12"/>
  <c r="H25" i="12"/>
  <c r="G25" i="12" s="1"/>
  <c r="M25" i="12"/>
  <c r="AB25" i="125"/>
  <c r="AB27" i="125"/>
  <c r="AS23" i="120"/>
  <c r="Z22" i="115" s="1"/>
  <c r="AB26" i="125"/>
  <c r="BG24" i="120"/>
  <c r="J24" i="120" s="1"/>
  <c r="BG25" i="120"/>
  <c r="J25" i="120" s="1"/>
  <c r="BG26" i="120"/>
  <c r="J26" i="120" s="1"/>
  <c r="J24" i="12"/>
  <c r="H24" i="115" s="1"/>
  <c r="J25" i="12"/>
  <c r="H25" i="115" s="1"/>
  <c r="J23" i="12"/>
  <c r="H23" i="115" s="1"/>
  <c r="J22" i="12"/>
  <c r="H22" i="115" s="1"/>
  <c r="G27" i="125" l="1"/>
  <c r="AP27" i="125" s="1"/>
  <c r="AC25" i="115"/>
  <c r="N25" i="115" s="1"/>
  <c r="G24" i="125"/>
  <c r="AC22" i="115"/>
  <c r="N22" i="115" s="1"/>
  <c r="G26" i="125"/>
  <c r="AP26" i="125" s="1"/>
  <c r="AC24" i="115"/>
  <c r="N24" i="115" s="1"/>
  <c r="G25" i="125"/>
  <c r="AP25" i="125" s="1"/>
  <c r="AC23" i="115"/>
  <c r="N23" i="115" s="1"/>
  <c r="BG23" i="120"/>
  <c r="J23" i="120" s="1"/>
  <c r="I24" i="115"/>
  <c r="G24" i="115"/>
  <c r="I25" i="115"/>
  <c r="G25" i="115"/>
  <c r="AG26" i="125"/>
  <c r="AG27" i="125"/>
  <c r="I23" i="115"/>
  <c r="G23" i="115"/>
  <c r="AB24" i="125"/>
  <c r="AB22" i="115"/>
  <c r="AG25" i="125"/>
  <c r="L23" i="115" l="1"/>
  <c r="D25" i="125"/>
  <c r="L24" i="115"/>
  <c r="D26" i="125"/>
  <c r="E26" i="125"/>
  <c r="Q24" i="115"/>
  <c r="L25" i="115"/>
  <c r="D27" i="125"/>
  <c r="E25" i="125"/>
  <c r="Q23" i="115"/>
  <c r="E24" i="125"/>
  <c r="Q22" i="115"/>
  <c r="L25" i="125"/>
  <c r="AW25" i="125"/>
  <c r="BB25" i="125" s="1"/>
  <c r="L24" i="125"/>
  <c r="AW24" i="125"/>
  <c r="BB24" i="125" s="1"/>
  <c r="E27" i="125"/>
  <c r="Q25" i="115"/>
  <c r="L26" i="125"/>
  <c r="AW26" i="125"/>
  <c r="BB26" i="125" s="1"/>
  <c r="L27" i="125"/>
  <c r="AW27" i="125"/>
  <c r="BB27" i="125" s="1"/>
  <c r="G22" i="115"/>
  <c r="I22" i="115"/>
  <c r="AU27" i="125"/>
  <c r="AG24" i="125"/>
  <c r="AP24" i="125"/>
  <c r="AU26" i="125"/>
  <c r="AU25" i="125"/>
  <c r="L22" i="115" l="1"/>
  <c r="D24" i="125"/>
  <c r="AU24" i="125"/>
  <c r="AO34" i="125"/>
  <c r="C34" i="125"/>
  <c r="B34" i="125"/>
  <c r="A34" i="125"/>
  <c r="C33" i="120"/>
  <c r="B33" i="120"/>
  <c r="A33" i="120"/>
  <c r="X33" i="120"/>
  <c r="AS33" i="120"/>
  <c r="Z32" i="115" s="1"/>
  <c r="AE33" i="120"/>
  <c r="X32" i="115" s="1"/>
  <c r="W32" i="115" l="1"/>
  <c r="AC32" i="115" s="1"/>
  <c r="N32" i="115" s="1"/>
  <c r="BN33" i="120"/>
  <c r="Q33" i="120" s="1"/>
  <c r="BG33" i="120"/>
  <c r="J33" i="120" s="1"/>
  <c r="AB34" i="125"/>
  <c r="AG34" i="125" s="1"/>
  <c r="AB32" i="115" l="1"/>
  <c r="I32" i="115" s="1"/>
  <c r="L32" i="115" s="1"/>
  <c r="G34" i="125"/>
  <c r="L34" i="125" s="1"/>
  <c r="E34" i="125"/>
  <c r="Q32" i="115"/>
  <c r="N34" i="125"/>
  <c r="S34" i="125" s="1"/>
  <c r="AW34" i="125" l="1"/>
  <c r="BB34" i="125" s="1"/>
  <c r="G32" i="115"/>
  <c r="D34" i="125"/>
  <c r="AP34" i="125"/>
  <c r="AU34" i="125" s="1"/>
  <c r="AO33" i="125"/>
  <c r="AO30" i="125"/>
  <c r="AO29" i="125" s="1"/>
  <c r="AO17" i="125"/>
  <c r="AA29" i="125"/>
  <c r="AA16" i="125"/>
  <c r="M16" i="125"/>
  <c r="M29" i="125"/>
  <c r="F29" i="125"/>
  <c r="F16" i="125"/>
  <c r="AO16" i="125" l="1"/>
  <c r="F32" i="125" l="1"/>
  <c r="F38" i="125" s="1"/>
  <c r="AS21" i="12"/>
  <c r="AP21" i="12" s="1"/>
  <c r="M21" i="12" s="1"/>
  <c r="AF21" i="12"/>
  <c r="AS22" i="120" s="1"/>
  <c r="Z21" i="115" s="1"/>
  <c r="AB23" i="125" s="1"/>
  <c r="AG23" i="125" s="1"/>
  <c r="V21" i="12"/>
  <c r="AE22" i="120" s="1"/>
  <c r="X21" i="115" s="1"/>
  <c r="Q21" i="12"/>
  <c r="AS20" i="12"/>
  <c r="AP20" i="12" s="1"/>
  <c r="M20" i="12" s="1"/>
  <c r="AF20" i="12"/>
  <c r="AS21" i="120" s="1"/>
  <c r="Z20" i="115" s="1"/>
  <c r="AB22" i="125" s="1"/>
  <c r="AG22" i="125" s="1"/>
  <c r="V20" i="12"/>
  <c r="AE21" i="120" s="1"/>
  <c r="X20" i="115" s="1"/>
  <c r="Q20" i="12"/>
  <c r="AS19" i="12"/>
  <c r="AP19" i="12" s="1"/>
  <c r="AF19" i="12"/>
  <c r="V19" i="12"/>
  <c r="Q19" i="12"/>
  <c r="H19" i="12" l="1"/>
  <c r="G19" i="12" s="1"/>
  <c r="M19" i="12"/>
  <c r="J20" i="12"/>
  <c r="H20" i="12"/>
  <c r="G20" i="12" s="1"/>
  <c r="J21" i="12"/>
  <c r="H21" i="115" s="1"/>
  <c r="H21" i="12"/>
  <c r="G21" i="12" s="1"/>
  <c r="N22" i="125"/>
  <c r="N23" i="125"/>
  <c r="AE20" i="120"/>
  <c r="AS20" i="120"/>
  <c r="Z19" i="115" s="1"/>
  <c r="AB21" i="125" s="1"/>
  <c r="AG21" i="125" s="1"/>
  <c r="X20" i="120"/>
  <c r="X21" i="120"/>
  <c r="X22" i="120"/>
  <c r="BN22" i="120" s="1"/>
  <c r="Q22" i="120" s="1"/>
  <c r="AA32" i="125"/>
  <c r="AA38" i="125" s="1"/>
  <c r="M32" i="125"/>
  <c r="M38" i="125" s="1"/>
  <c r="W20" i="115" l="1"/>
  <c r="AB20" i="115" s="1"/>
  <c r="I20" i="115" s="1"/>
  <c r="BN21" i="120"/>
  <c r="Q21" i="120" s="1"/>
  <c r="W19" i="115"/>
  <c r="BN20" i="120"/>
  <c r="Q20" i="120" s="1"/>
  <c r="H20" i="115"/>
  <c r="BG22" i="120"/>
  <c r="J22" i="120" s="1"/>
  <c r="W21" i="115"/>
  <c r="AC21" i="115" s="1"/>
  <c r="N21" i="115" s="1"/>
  <c r="S22" i="125"/>
  <c r="S23" i="125"/>
  <c r="X19" i="115"/>
  <c r="BG21" i="120"/>
  <c r="J21" i="120" s="1"/>
  <c r="BG20" i="120"/>
  <c r="AO32" i="125"/>
  <c r="AO38" i="125" s="1"/>
  <c r="G21" i="125" l="1"/>
  <c r="AC19" i="115"/>
  <c r="N19" i="115" s="1"/>
  <c r="L20" i="115"/>
  <c r="D22" i="125"/>
  <c r="E23" i="125"/>
  <c r="Q21" i="115"/>
  <c r="G22" i="125"/>
  <c r="AC20" i="115"/>
  <c r="N20" i="115" s="1"/>
  <c r="G20" i="115"/>
  <c r="G23" i="125"/>
  <c r="AW23" i="125" s="1"/>
  <c r="BB23" i="125" s="1"/>
  <c r="AB21" i="115"/>
  <c r="J20" i="120"/>
  <c r="N21" i="125"/>
  <c r="AB19" i="115"/>
  <c r="L22" i="125" l="1"/>
  <c r="AW22" i="125"/>
  <c r="BB22" i="125" s="1"/>
  <c r="AP22" i="125"/>
  <c r="AU22" i="125" s="1"/>
  <c r="E21" i="125"/>
  <c r="Q19" i="115"/>
  <c r="E22" i="125"/>
  <c r="Q20" i="115"/>
  <c r="L21" i="125"/>
  <c r="AW21" i="125"/>
  <c r="BB21" i="125" s="1"/>
  <c r="I21" i="115"/>
  <c r="G21" i="115"/>
  <c r="L23" i="125"/>
  <c r="AP23" i="125"/>
  <c r="I19" i="115"/>
  <c r="G19" i="115"/>
  <c r="S21" i="125"/>
  <c r="AP21" i="125"/>
  <c r="L19" i="115" l="1"/>
  <c r="D21" i="125"/>
  <c r="L21" i="115"/>
  <c r="D23" i="125"/>
  <c r="AU23" i="125"/>
  <c r="AU21" i="125"/>
  <c r="AS28" i="12"/>
  <c r="AS18" i="12"/>
  <c r="AP18" i="12" s="1"/>
  <c r="AS17" i="12"/>
  <c r="AP17" i="12" s="1"/>
  <c r="AS16" i="12"/>
  <c r="AP16" i="12" s="1"/>
  <c r="AS15" i="12"/>
  <c r="AF18" i="12"/>
  <c r="V18" i="12"/>
  <c r="Q18" i="12"/>
  <c r="AF17" i="12"/>
  <c r="V17" i="12"/>
  <c r="Q17" i="12"/>
  <c r="AF16" i="12"/>
  <c r="V16" i="12"/>
  <c r="AE17" i="120" s="1"/>
  <c r="X16" i="115" s="1"/>
  <c r="N18" i="125" s="1"/>
  <c r="S18" i="125" s="1"/>
  <c r="Q16" i="12"/>
  <c r="X17" i="120" s="1"/>
  <c r="H18" i="12" l="1"/>
  <c r="G18" i="12" s="1"/>
  <c r="M18" i="12"/>
  <c r="W16" i="115"/>
  <c r="AC16" i="115" s="1"/>
  <c r="N16" i="115" s="1"/>
  <c r="BN17" i="120"/>
  <c r="Q17" i="120" s="1"/>
  <c r="H16" i="12"/>
  <c r="M16" i="12"/>
  <c r="H17" i="12"/>
  <c r="G17" i="12" s="1"/>
  <c r="M17" i="12"/>
  <c r="G16" i="12"/>
  <c r="AE18" i="120"/>
  <c r="X17" i="115" s="1"/>
  <c r="N19" i="125" s="1"/>
  <c r="S19" i="125" s="1"/>
  <c r="AS19" i="120"/>
  <c r="AS18" i="120"/>
  <c r="Z17" i="115" s="1"/>
  <c r="AB19" i="125" s="1"/>
  <c r="AS17" i="120"/>
  <c r="X19" i="120"/>
  <c r="X18" i="120"/>
  <c r="AE19" i="120"/>
  <c r="X18" i="115" s="1"/>
  <c r="N20" i="125" s="1"/>
  <c r="S20" i="125" s="1"/>
  <c r="AI30" i="12"/>
  <c r="AI27" i="12"/>
  <c r="AI14" i="12"/>
  <c r="Y30" i="12"/>
  <c r="Y27" i="12"/>
  <c r="Y14" i="12"/>
  <c r="G18" i="125" l="1"/>
  <c r="AW18" i="125" s="1"/>
  <c r="BB18" i="125" s="1"/>
  <c r="W18" i="115"/>
  <c r="AC18" i="115" s="1"/>
  <c r="N18" i="115" s="1"/>
  <c r="BN19" i="120"/>
  <c r="Q19" i="120" s="1"/>
  <c r="E18" i="125"/>
  <c r="Q16" i="115"/>
  <c r="W17" i="115"/>
  <c r="AC17" i="115" s="1"/>
  <c r="N17" i="115" s="1"/>
  <c r="BN18" i="120"/>
  <c r="Q18" i="120" s="1"/>
  <c r="BG17" i="120"/>
  <c r="J17" i="120" s="1"/>
  <c r="Z16" i="115"/>
  <c r="AG19" i="125"/>
  <c r="BG19" i="120"/>
  <c r="J19" i="120" s="1"/>
  <c r="Z18" i="115"/>
  <c r="AB20" i="125" s="1"/>
  <c r="BG18" i="120"/>
  <c r="J18" i="120" s="1"/>
  <c r="AI35" i="12"/>
  <c r="Y35" i="12"/>
  <c r="L18" i="125" l="1"/>
  <c r="G20" i="125"/>
  <c r="L20" i="125" s="1"/>
  <c r="AB17" i="115"/>
  <c r="I17" i="115" s="1"/>
  <c r="G19" i="125"/>
  <c r="L19" i="125" s="1"/>
  <c r="Q17" i="115"/>
  <c r="E19" i="125"/>
  <c r="E20" i="125"/>
  <c r="Q18" i="115"/>
  <c r="AB18" i="115"/>
  <c r="I18" i="115" s="1"/>
  <c r="AB18" i="125"/>
  <c r="AB16" i="115"/>
  <c r="AG20" i="125"/>
  <c r="T27" i="115"/>
  <c r="S27" i="115"/>
  <c r="M27" i="115"/>
  <c r="K27" i="115"/>
  <c r="J27" i="115"/>
  <c r="AT27" i="12"/>
  <c r="AR27" i="12"/>
  <c r="AQ27" i="12"/>
  <c r="AJ27" i="12"/>
  <c r="AH27" i="12"/>
  <c r="AG27" i="12"/>
  <c r="Z27" i="12"/>
  <c r="X27" i="12"/>
  <c r="W27" i="12"/>
  <c r="U27" i="12"/>
  <c r="T27" i="12"/>
  <c r="S27" i="12"/>
  <c r="R27" i="12"/>
  <c r="P27" i="12"/>
  <c r="AP20" i="125" l="1"/>
  <c r="AU20" i="125" s="1"/>
  <c r="AW20" i="125"/>
  <c r="BB20" i="125" s="1"/>
  <c r="G17" i="115"/>
  <c r="AP19" i="125"/>
  <c r="AU19" i="125" s="1"/>
  <c r="AW19" i="125"/>
  <c r="BB19" i="125" s="1"/>
  <c r="L18" i="115"/>
  <c r="D20" i="125"/>
  <c r="L17" i="115"/>
  <c r="D19" i="125"/>
  <c r="G18" i="115"/>
  <c r="I16" i="115"/>
  <c r="G16" i="115"/>
  <c r="AG18" i="125"/>
  <c r="AP18" i="125"/>
  <c r="B37" i="120"/>
  <c r="A31" i="120"/>
  <c r="B31" i="120"/>
  <c r="A32" i="120"/>
  <c r="B32" i="120"/>
  <c r="A28" i="120"/>
  <c r="B28" i="120"/>
  <c r="A29" i="120"/>
  <c r="B29" i="120"/>
  <c r="A16" i="120"/>
  <c r="B16" i="120"/>
  <c r="B15" i="120"/>
  <c r="A15" i="120"/>
  <c r="L16" i="115" l="1"/>
  <c r="D18" i="125"/>
  <c r="AU18" i="125"/>
  <c r="B38" i="125"/>
  <c r="B33" i="125"/>
  <c r="A33" i="125"/>
  <c r="B32" i="125"/>
  <c r="A32" i="125"/>
  <c r="B30" i="125"/>
  <c r="A30" i="125"/>
  <c r="B29" i="125"/>
  <c r="A29" i="125"/>
  <c r="B17" i="125"/>
  <c r="A17" i="125"/>
  <c r="B16" i="125"/>
  <c r="A16" i="125"/>
  <c r="C28" i="115" l="1"/>
  <c r="T30" i="115"/>
  <c r="S30" i="115"/>
  <c r="K30" i="115"/>
  <c r="J30" i="115"/>
  <c r="T14" i="115"/>
  <c r="S14" i="115"/>
  <c r="K14" i="115"/>
  <c r="J14" i="115"/>
  <c r="C31" i="152" l="1"/>
  <c r="T35" i="115"/>
  <c r="S35" i="115"/>
  <c r="J35" i="115"/>
  <c r="K35" i="115"/>
  <c r="C32" i="120"/>
  <c r="C33" i="125"/>
  <c r="C31" i="115"/>
  <c r="C29" i="120"/>
  <c r="C30" i="125"/>
  <c r="C16" i="120"/>
  <c r="C17" i="125"/>
  <c r="C15" i="115"/>
  <c r="C39" i="152" l="1"/>
  <c r="C30" i="152"/>
  <c r="M14" i="115"/>
  <c r="C29" i="152" l="1"/>
  <c r="A30" i="115"/>
  <c r="B30" i="115"/>
  <c r="A31" i="115"/>
  <c r="B31" i="115"/>
  <c r="D31" i="115"/>
  <c r="A27" i="115"/>
  <c r="B27" i="115"/>
  <c r="A28" i="115"/>
  <c r="B28" i="115"/>
  <c r="D28" i="115"/>
  <c r="E28" i="115"/>
  <c r="E15" i="115"/>
  <c r="D15" i="115"/>
  <c r="A15" i="115"/>
  <c r="B15" i="115"/>
  <c r="B14" i="115"/>
  <c r="A14" i="115"/>
  <c r="C18" i="152" l="1"/>
  <c r="AP15" i="12"/>
  <c r="AF28" i="12"/>
  <c r="AS29" i="120" s="1"/>
  <c r="AF15" i="12"/>
  <c r="AE32" i="120"/>
  <c r="V28" i="12"/>
  <c r="AE29" i="120" s="1"/>
  <c r="V15" i="12"/>
  <c r="Q28" i="12"/>
  <c r="X29" i="120" s="1"/>
  <c r="BN29" i="120" s="1"/>
  <c r="Q15" i="12"/>
  <c r="AT30" i="12"/>
  <c r="AR30" i="12"/>
  <c r="AQ30" i="12"/>
  <c r="AJ30" i="12"/>
  <c r="AH30" i="12"/>
  <c r="AG30" i="12"/>
  <c r="Z30" i="12"/>
  <c r="X30" i="12"/>
  <c r="W30" i="12"/>
  <c r="U30" i="12"/>
  <c r="T30" i="12"/>
  <c r="S30" i="12"/>
  <c r="R30" i="12"/>
  <c r="P30" i="12"/>
  <c r="AT14" i="12"/>
  <c r="AR14" i="12"/>
  <c r="AQ14" i="12"/>
  <c r="AJ14" i="12"/>
  <c r="AH14" i="12"/>
  <c r="AG14" i="12"/>
  <c r="Z14" i="12"/>
  <c r="X14" i="12"/>
  <c r="W14" i="12"/>
  <c r="U14" i="12"/>
  <c r="T14" i="12"/>
  <c r="S14" i="12"/>
  <c r="R14" i="12"/>
  <c r="P14" i="12"/>
  <c r="H15" i="12" l="1"/>
  <c r="H14" i="12" s="1"/>
  <c r="M15" i="12"/>
  <c r="M14" i="12" s="1"/>
  <c r="Q29" i="120"/>
  <c r="Q28" i="120" s="1"/>
  <c r="BN28" i="120"/>
  <c r="G15" i="12"/>
  <c r="G14" i="12" s="1"/>
  <c r="K30" i="12"/>
  <c r="X32" i="120"/>
  <c r="BN32" i="120" s="1"/>
  <c r="BG29" i="120"/>
  <c r="J29" i="120" s="1"/>
  <c r="AE16" i="120"/>
  <c r="AS16" i="120"/>
  <c r="X16" i="120"/>
  <c r="BN16" i="120" s="1"/>
  <c r="AS32" i="120"/>
  <c r="AS31" i="120" s="1"/>
  <c r="W28" i="115"/>
  <c r="Z28" i="115"/>
  <c r="X28" i="115"/>
  <c r="N30" i="125" s="1"/>
  <c r="AE31" i="120"/>
  <c r="X31" i="115"/>
  <c r="C17" i="152"/>
  <c r="AP28" i="12"/>
  <c r="AS27" i="12"/>
  <c r="AF27" i="12"/>
  <c r="V27" i="12"/>
  <c r="Q27" i="12"/>
  <c r="S35" i="12"/>
  <c r="X35" i="12"/>
  <c r="AH35" i="12"/>
  <c r="AR35" i="12"/>
  <c r="V30" i="12"/>
  <c r="T35" i="12"/>
  <c r="AT35" i="12"/>
  <c r="U35" i="12"/>
  <c r="Z35" i="12"/>
  <c r="AJ35" i="12"/>
  <c r="Q14" i="12"/>
  <c r="AF30" i="12"/>
  <c r="P35" i="12"/>
  <c r="R35" i="12"/>
  <c r="W35" i="12"/>
  <c r="AG35" i="12"/>
  <c r="AQ35" i="12"/>
  <c r="J15" i="12"/>
  <c r="AP14" i="12"/>
  <c r="Q30" i="12"/>
  <c r="V14" i="12"/>
  <c r="AF14" i="12"/>
  <c r="AS14" i="12"/>
  <c r="AS30" i="12"/>
  <c r="H15" i="115" l="1"/>
  <c r="H14" i="115" s="1"/>
  <c r="H35" i="115" s="1"/>
  <c r="G30" i="125"/>
  <c r="AW30" i="125" s="1"/>
  <c r="BB30" i="125" s="1"/>
  <c r="BB29" i="125" s="1"/>
  <c r="AC28" i="115"/>
  <c r="Q16" i="120"/>
  <c r="BN15" i="120"/>
  <c r="BN31" i="120"/>
  <c r="Q32" i="120"/>
  <c r="Q31" i="120" s="1"/>
  <c r="H28" i="12"/>
  <c r="H27" i="12" s="1"/>
  <c r="H35" i="12" s="1"/>
  <c r="M28" i="12"/>
  <c r="M27" i="12" s="1"/>
  <c r="M35" i="12" s="1"/>
  <c r="W31" i="115"/>
  <c r="W15" i="115"/>
  <c r="AC15" i="115" s="1"/>
  <c r="X31" i="120"/>
  <c r="X15" i="115"/>
  <c r="AE15" i="120"/>
  <c r="X15" i="120"/>
  <c r="AS15" i="120"/>
  <c r="BG16" i="120"/>
  <c r="Z31" i="115"/>
  <c r="BG32" i="120"/>
  <c r="AB28" i="115"/>
  <c r="I28" i="115" s="1"/>
  <c r="D30" i="125" s="1"/>
  <c r="Z15" i="115"/>
  <c r="AB30" i="125"/>
  <c r="AG30" i="125" s="1"/>
  <c r="N33" i="125"/>
  <c r="X28" i="120"/>
  <c r="S30" i="125"/>
  <c r="AS28" i="120"/>
  <c r="AE28" i="120"/>
  <c r="BG28" i="120"/>
  <c r="AP27" i="12"/>
  <c r="AF35" i="12"/>
  <c r="G75" i="152" s="1"/>
  <c r="V35" i="12"/>
  <c r="E75" i="152" s="1"/>
  <c r="AS35" i="12"/>
  <c r="Q35" i="12"/>
  <c r="D75" i="152" s="1"/>
  <c r="J14" i="12"/>
  <c r="AP30" i="12"/>
  <c r="J30" i="12"/>
  <c r="N30" i="12"/>
  <c r="K14" i="12"/>
  <c r="N14" i="12"/>
  <c r="J75" i="152" l="1"/>
  <c r="I75" i="152"/>
  <c r="G28" i="12"/>
  <c r="G27" i="12" s="1"/>
  <c r="G35" i="12" s="1"/>
  <c r="L30" i="125"/>
  <c r="BN37" i="120"/>
  <c r="AW29" i="125"/>
  <c r="G33" i="125"/>
  <c r="AW33" i="125" s="1"/>
  <c r="AW32" i="125" s="1"/>
  <c r="AC31" i="115"/>
  <c r="AC27" i="115"/>
  <c r="N28" i="115"/>
  <c r="Q15" i="120"/>
  <c r="Q37" i="120" s="1"/>
  <c r="N15" i="115"/>
  <c r="AC14" i="115"/>
  <c r="G17" i="125"/>
  <c r="X14" i="115"/>
  <c r="N17" i="125"/>
  <c r="S17" i="125" s="1"/>
  <c r="W14" i="115"/>
  <c r="J16" i="120"/>
  <c r="BG31" i="120"/>
  <c r="AB33" i="125"/>
  <c r="AB32" i="125" s="1"/>
  <c r="AB31" i="115"/>
  <c r="J32" i="120"/>
  <c r="G28" i="115"/>
  <c r="AB17" i="125"/>
  <c r="Z14" i="115"/>
  <c r="AB15" i="115"/>
  <c r="BG15" i="120"/>
  <c r="AP30" i="125"/>
  <c r="AE37" i="120"/>
  <c r="E71" i="152" s="1"/>
  <c r="AS37" i="120"/>
  <c r="X37" i="120"/>
  <c r="D71" i="152" s="1"/>
  <c r="Z27" i="115"/>
  <c r="S33" i="125"/>
  <c r="S32" i="125" s="1"/>
  <c r="N32" i="125"/>
  <c r="W27" i="115"/>
  <c r="L28" i="115"/>
  <c r="X27" i="115"/>
  <c r="N27" i="12"/>
  <c r="N35" i="12" s="1"/>
  <c r="J27" i="12"/>
  <c r="J35" i="12" s="1"/>
  <c r="K27" i="12"/>
  <c r="K35" i="12" s="1"/>
  <c r="AP35" i="12"/>
  <c r="D74" i="152" l="1"/>
  <c r="J71" i="152"/>
  <c r="I71" i="152"/>
  <c r="D73" i="152"/>
  <c r="Z30" i="115"/>
  <c r="G71" i="152"/>
  <c r="E73" i="152"/>
  <c r="E74" i="152"/>
  <c r="E39" i="152" s="1"/>
  <c r="BB33" i="125"/>
  <c r="BB32" i="125" s="1"/>
  <c r="X30" i="115"/>
  <c r="X35" i="115" s="1"/>
  <c r="L33" i="125"/>
  <c r="L32" i="125" s="1"/>
  <c r="E17" i="125"/>
  <c r="E16" i="125" s="1"/>
  <c r="Q15" i="115"/>
  <c r="Q14" i="115" s="1"/>
  <c r="N14" i="115"/>
  <c r="G32" i="125"/>
  <c r="N31" i="115"/>
  <c r="E30" i="125"/>
  <c r="E29" i="125" s="1"/>
  <c r="Q28" i="115"/>
  <c r="Q27" i="115" s="1"/>
  <c r="N27" i="115"/>
  <c r="L17" i="125"/>
  <c r="AW17" i="125"/>
  <c r="J15" i="120"/>
  <c r="AU30" i="125"/>
  <c r="AU29" i="125" s="1"/>
  <c r="G31" i="115"/>
  <c r="AP33" i="125"/>
  <c r="AG33" i="125"/>
  <c r="AG32" i="125" s="1"/>
  <c r="BG37" i="120"/>
  <c r="I31" i="115"/>
  <c r="D33" i="125" s="1"/>
  <c r="J31" i="120"/>
  <c r="Z35" i="115"/>
  <c r="AB16" i="125"/>
  <c r="G15" i="115"/>
  <c r="AB14" i="115"/>
  <c r="I15" i="115"/>
  <c r="D17" i="125" s="1"/>
  <c r="AP17" i="125"/>
  <c r="AG17" i="125"/>
  <c r="S16" i="125"/>
  <c r="N16" i="125"/>
  <c r="AB27" i="115"/>
  <c r="S29" i="125"/>
  <c r="N29" i="125"/>
  <c r="L29" i="125"/>
  <c r="G29" i="125"/>
  <c r="AG29" i="125"/>
  <c r="AB29" i="125"/>
  <c r="J28" i="120"/>
  <c r="J73" i="152" l="1"/>
  <c r="G73" i="152"/>
  <c r="I73" i="152" s="1"/>
  <c r="G74" i="152"/>
  <c r="G39" i="152" s="1"/>
  <c r="D39" i="152"/>
  <c r="J74" i="152"/>
  <c r="G30" i="115"/>
  <c r="AB30" i="115"/>
  <c r="AB35" i="115" s="1"/>
  <c r="W30" i="115"/>
  <c r="W35" i="115" s="1"/>
  <c r="E33" i="125"/>
  <c r="E32" i="125" s="1"/>
  <c r="E38" i="125" s="1"/>
  <c r="Q31" i="115"/>
  <c r="D31" i="152"/>
  <c r="J31" i="152" s="1"/>
  <c r="BB17" i="125"/>
  <c r="BB16" i="125" s="1"/>
  <c r="BB38" i="125" s="1"/>
  <c r="AW16" i="125"/>
  <c r="AW38" i="125" s="1"/>
  <c r="E31" i="152"/>
  <c r="E30" i="152" s="1"/>
  <c r="E29" i="152" s="1"/>
  <c r="G31" i="152"/>
  <c r="G30" i="152" s="1"/>
  <c r="G29" i="152" s="1"/>
  <c r="AU17" i="125"/>
  <c r="M30" i="115"/>
  <c r="M35" i="115" s="1"/>
  <c r="L31" i="115"/>
  <c r="AP32" i="125"/>
  <c r="AU33" i="125"/>
  <c r="AU32" i="125" s="1"/>
  <c r="D32" i="125"/>
  <c r="I30" i="115"/>
  <c r="J37" i="120"/>
  <c r="N38" i="125"/>
  <c r="AG16" i="125"/>
  <c r="AG38" i="125" s="1"/>
  <c r="AB38" i="125"/>
  <c r="I14" i="115"/>
  <c r="L15" i="115"/>
  <c r="L14" i="115" s="1"/>
  <c r="G14" i="115"/>
  <c r="S38" i="125"/>
  <c r="L16" i="125"/>
  <c r="L38" i="125" s="1"/>
  <c r="G16" i="125"/>
  <c r="G38" i="125" s="1"/>
  <c r="AP29" i="125"/>
  <c r="D29" i="125"/>
  <c r="G27" i="115"/>
  <c r="L27" i="115"/>
  <c r="I27" i="115"/>
  <c r="I74" i="152" l="1"/>
  <c r="I39" i="152"/>
  <c r="J39" i="152"/>
  <c r="L30" i="115"/>
  <c r="L35" i="115" s="1"/>
  <c r="AC30" i="115"/>
  <c r="AC35" i="115" s="1"/>
  <c r="D30" i="152"/>
  <c r="D29" i="152" s="1"/>
  <c r="J29" i="152" s="1"/>
  <c r="D20" i="152"/>
  <c r="J20" i="152" s="1"/>
  <c r="E20" i="152"/>
  <c r="E19" i="152" s="1"/>
  <c r="E18" i="152" s="1"/>
  <c r="E17" i="152" s="1"/>
  <c r="E76" i="152" s="1"/>
  <c r="G20" i="152"/>
  <c r="G19" i="152" s="1"/>
  <c r="G18" i="152" s="1"/>
  <c r="I31" i="152"/>
  <c r="I35" i="115"/>
  <c r="D16" i="125"/>
  <c r="D38" i="125" s="1"/>
  <c r="G35" i="115"/>
  <c r="AU16" i="125"/>
  <c r="AU38" i="125" s="1"/>
  <c r="AP16" i="125"/>
  <c r="J30" i="152" l="1"/>
  <c r="Q30" i="115"/>
  <c r="Q35" i="115" s="1"/>
  <c r="N30" i="115"/>
  <c r="N35" i="115" s="1"/>
  <c r="I30" i="152"/>
  <c r="I29" i="152" s="1"/>
  <c r="D19" i="152"/>
  <c r="J19" i="152" s="1"/>
  <c r="I20" i="152"/>
  <c r="I19" i="152" s="1"/>
  <c r="AP38" i="125"/>
  <c r="G17" i="152"/>
  <c r="G76" i="152" s="1"/>
  <c r="D18" i="152" l="1"/>
  <c r="J18" i="152" s="1"/>
  <c r="J17" i="152" s="1"/>
  <c r="J76" i="152" s="1"/>
  <c r="D17" i="152" l="1"/>
  <c r="D76" i="152" s="1"/>
  <c r="I18" i="152"/>
  <c r="I17" i="152" s="1"/>
  <c r="I76" i="152" s="1"/>
</calcChain>
</file>

<file path=xl/sharedStrings.xml><?xml version="1.0" encoding="utf-8"?>
<sst xmlns="http://schemas.openxmlformats.org/spreadsheetml/2006/main" count="710" uniqueCount="320">
  <si>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</si>
  <si>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</si>
  <si>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</si>
  <si>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</si>
  <si>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</si>
  <si>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</si>
  <si>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</si>
  <si>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</si>
  <si>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</si>
  <si>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</si>
  <si>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</si>
  <si>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</si>
  <si>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</si>
  <si>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</si>
  <si>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</si>
  <si>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</si>
  <si>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</si>
  <si>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</si>
  <si>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</si>
  <si>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</si>
  <si>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</si>
  <si>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</si>
  <si>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</si>
  <si>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</si>
  <si>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</si>
  <si>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</si>
  <si>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</si>
  <si>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</si>
  <si>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</si>
  <si>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</si>
  <si>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</si>
  <si>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</si>
  <si>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</si>
  <si>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</si>
  <si>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</si>
  <si>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</si>
  <si>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</si>
  <si>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</si>
  <si>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</si>
  <si>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</si>
  <si>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</si>
  <si>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</si>
  <si>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</si>
  <si>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</si>
  <si>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</si>
  <si>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</si>
  <si>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</si>
  <si>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</si>
  <si>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</si>
  <si>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</si>
  <si>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</si>
  <si>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</si>
  <si>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</si>
  <si>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</si>
  <si>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</si>
  <si>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</si>
  <si>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</si>
  <si>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</si>
  <si>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</si>
  <si>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</si>
  <si>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</si>
  <si>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</si>
  <si>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</si>
  <si>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</si>
  <si>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</si>
  <si>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</si>
  <si>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</si>
  <si>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</si>
  <si>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</si>
  <si>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</si>
  <si>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</si>
  <si>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</si>
  <si>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</si>
  <si>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</si>
  <si>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</si>
  <si>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</si>
  <si>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</si>
  <si>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</si>
  <si>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</si>
  <si>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</si>
  <si>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</si>
  <si>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</si>
  <si>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</si>
  <si>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</si>
  <si>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</si>
  <si>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</si>
  <si>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</si>
  <si>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</si>
  <si>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</si>
  <si>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</si>
  <si>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</si>
  <si>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</si>
  <si>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</si>
  <si>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</si>
  <si>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</si>
  <si>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</si>
  <si>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</si>
  <si>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</si>
  <si>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</si>
  <si>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</si>
  <si>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</si>
  <si>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</si>
  <si>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</si>
  <si>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</si>
  <si>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</si>
  <si>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</si>
  <si>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</si>
  <si>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</si>
  <si>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</si>
  <si>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</si>
  <si>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</si>
  <si>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</si>
  <si>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</si>
  <si>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</si>
  <si>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</si>
  <si>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</si>
  <si>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</si>
  <si>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</si>
  <si>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</si>
  <si>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</si>
  <si>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</si>
  <si>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</si>
  <si>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</si>
  <si>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</si>
  <si>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</si>
  <si>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</si>
  <si>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</si>
  <si>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</si>
  <si>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</si>
  <si>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</si>
  <si>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</si>
  <si>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</si>
  <si>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</si>
  <si>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</si>
  <si>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</si>
  <si>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</si>
  <si>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</si>
  <si>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</si>
  <si>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</si>
  <si>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</si>
  <si>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</si>
  <si>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</si>
  <si>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</si>
  <si>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</si>
  <si>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</si>
  <si>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</si>
  <si>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</si>
  <si>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</si>
  <si>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</si>
  <si>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</si>
  <si>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</si>
  <si>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</si>
  <si>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</si>
  <si>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</si>
  <si>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</si>
  <si>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</si>
  <si>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</si>
  <si>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</si>
  <si>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</si>
  <si>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</si>
  <si>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</si>
  <si>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</si>
  <si>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</si>
  <si>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</si>
  <si>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</si>
  <si>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</si>
  <si>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</si>
  <si>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</si>
  <si>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</si>
  <si>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</si>
  <si>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</si>
  <si>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</si>
  <si>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</si>
  <si>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</si>
  <si>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</si>
  <si>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</si>
  <si>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</si>
  <si>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</si>
  <si>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</si>
  <si>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</si>
  <si>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</si>
  <si>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</si>
  <si>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</si>
  <si>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</si>
  <si>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</si>
  <si>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</si>
  <si>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</si>
  <si>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</si>
  <si>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</si>
  <si>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</si>
  <si>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</si>
  <si>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</si>
  <si>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</si>
  <si>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</si>
  <si>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</si>
  <si>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</si>
  <si>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</si>
  <si>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</si>
  <si>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</si>
  <si>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t>ИТОГО</t>
  </si>
  <si>
    <t>1.1.</t>
  </si>
  <si>
    <t>1.2.</t>
  </si>
  <si>
    <t>2.1.</t>
  </si>
  <si>
    <t>2018 год</t>
  </si>
  <si>
    <t>2021 год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</si>
  <si>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</si>
  <si>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</si>
  <si>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</si>
  <si>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</si>
  <si>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</si>
  <si>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</si>
  <si>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</si>
  <si>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</si>
  <si>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</si>
  <si>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</si>
  <si>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</si>
  <si>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</si>
  <si>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</si>
  <si>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</si>
  <si>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</si>
  <si>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</si>
  <si>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</si>
  <si>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</si>
  <si>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</si>
  <si>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</si>
  <si>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</si>
  <si>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</si>
  <si>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</si>
  <si>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Идентификатор инвестиционного проекта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</si>
  <si>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</si>
  <si>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</si>
  <si>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</si>
  <si>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</si>
  <si>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</si>
  <si>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</si>
  <si>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</si>
  <si>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</si>
  <si>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</si>
  <si>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</si>
  <si>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</si>
  <si>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</si>
  <si>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</si>
  <si>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</si>
  <si>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</si>
  <si>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</si>
  <si>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</si>
  <si>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</si>
  <si>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</si>
  <si>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</si>
  <si>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</si>
  <si>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полное наименование субъекта электроэнергетики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</si>
  <si>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</si>
  <si>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t>2022 год</t>
  </si>
  <si>
    <t>1.3.</t>
  </si>
  <si>
    <t>1.4.</t>
  </si>
  <si>
    <t xml:space="preserve">Оборудование многоквартирных жилых домов интеллектуальной системой учета </t>
  </si>
  <si>
    <t>Амортизация</t>
  </si>
  <si>
    <t>Прибыль</t>
  </si>
  <si>
    <t>Инвестиции всего без НДС</t>
  </si>
  <si>
    <t>Инвестиции всего с НДС</t>
  </si>
  <si>
    <t>НДС</t>
  </si>
  <si>
    <t>Приобретение ИТ-имущества</t>
  </si>
  <si>
    <t>Оснащение интеллектуальной системой учета</t>
  </si>
  <si>
    <t>Иные проекты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</si>
  <si>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</si>
  <si>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</si>
  <si>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K_S01</t>
  </si>
  <si>
    <t>K_S02</t>
  </si>
  <si>
    <t>K_S03</t>
  </si>
  <si>
    <t>K_S04</t>
  </si>
  <si>
    <t>K_S05</t>
  </si>
  <si>
    <t>Рабочие станции</t>
  </si>
  <si>
    <t>К_01</t>
  </si>
  <si>
    <t>К_02</t>
  </si>
  <si>
    <t>К_03</t>
  </si>
  <si>
    <t>К_04</t>
  </si>
  <si>
    <t>К_05</t>
  </si>
  <si>
    <t>К_06</t>
  </si>
  <si>
    <t>К_07</t>
  </si>
  <si>
    <t>МФУ HP LaserJet Enterprise 700 M725dn (CF066A)</t>
  </si>
  <si>
    <t>Маршрутизатор Cisco ISR4431/K9</t>
  </si>
  <si>
    <t>Моноблок HP ProOne 440 G3 (1KN99EA)</t>
  </si>
  <si>
    <t>PowerEdge R740XD Server</t>
  </si>
  <si>
    <t>ИБП APC SRC2KI Smart-UPS RC 2000VA 1600W (SRC2KI)</t>
  </si>
  <si>
    <t>Ленточная библиотека HPE STOREEVER MSL2024 LTO-7 15000 SAS (P9G69A)</t>
  </si>
  <si>
    <t>1.5.</t>
  </si>
  <si>
    <t>1.6.</t>
  </si>
  <si>
    <t>1.7.</t>
  </si>
  <si>
    <t>1.8.</t>
  </si>
  <si>
    <t>1.9.</t>
  </si>
  <si>
    <t>1.10.</t>
  </si>
  <si>
    <t>1.11.</t>
  </si>
  <si>
    <t>План 
на 01.01.2021г.</t>
  </si>
  <si>
    <t>2023 год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</si>
  <si>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</si>
  <si>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</si>
  <si>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утвержденный план</t>
  </si>
  <si>
    <t>Телекоммуникационное и сетевое оборудование (коммутатор Huawei)</t>
  </si>
  <si>
    <t>Телекоммуникационное и сетевое оборудование (маршрутизатор Huawei)</t>
  </si>
  <si>
    <t>Серверное оборудование (вычислительный сервер PowerEdge R740xd (или аналог)</t>
  </si>
  <si>
    <t>3.1.</t>
  </si>
  <si>
    <t>3.2.</t>
  </si>
  <si>
    <t>Информационно-платежный терминал</t>
  </si>
  <si>
    <t>Робот-тренажер "Гоша"</t>
  </si>
  <si>
    <t>L_CАЭС.01</t>
  </si>
  <si>
    <t>L_CАЭС.02</t>
  </si>
  <si>
    <t>Скорректированный план</t>
  </si>
  <si>
    <t>Скорректированный план 
на 01.01.2021г.</t>
  </si>
  <si>
    <t>Финанасирование капитальных вложений в прогнозных ценах соответствующих лет, млн. рублей (с НДС)</t>
  </si>
  <si>
    <t>Ввод объектов инвестиционной деятельности(мощностей)  в эксплуатацию</t>
  </si>
  <si>
    <t>Освоение капитальных вложений 
в прогнозных ценах соответствующих лет, млн рублей  (без НДС)</t>
  </si>
  <si>
    <t>Итого
(скорректированный план)</t>
  </si>
  <si>
    <t>Принятие основных средств и нематериальных активов к бухгалтерскому учету</t>
  </si>
  <si>
    <t>Скорректированный  план</t>
  </si>
  <si>
    <t>Система хранения данных: СХД HPE MSA 1060 16Gb FC SFF, жесткий диск HPEJ9F48A</t>
  </si>
  <si>
    <t>Итого
 скорректированный план</t>
  </si>
  <si>
    <t xml:space="preserve">                                 2022 год</t>
  </si>
  <si>
    <t>филиал "АтомЭнергоСбыт" Смоленск</t>
  </si>
  <si>
    <t xml:space="preserve">                              филиал "АтомЭнергоСбыт" Смоленск</t>
  </si>
  <si>
    <t xml:space="preserve">                                      филиал "АтомЭнергоСбыт" Смоленск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</si>
</sst>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68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4" fillId="0" borderId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0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7" fillId="24" borderId="10" xfId="57" applyNumberFormat="1" applyFont="1" applyFill="1" applyBorder="1" applyAlignment="1">
      <alignment horizontal="center" vertical="center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67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2" fontId="12" fillId="0" borderId="0" xfId="0" applyNumberFormat="1" applyFont="1" applyFill="1" applyAlignment="1">
      <alignment horizontal="center"/>
    </xf>
    <xf numFmtId="168" fontId="12" fillId="24" borderId="0" xfId="57" applyNumberFormat="1" applyFont="1" applyFill="1"/>
    <xf numFmtId="0" fontId="35" fillId="0" borderId="1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53" fillId="24" borderId="10" xfId="57" applyFont="1" applyFill="1" applyBorder="1" applyAlignment="1">
      <alignment horizontal="center" vertical="center" wrapText="1"/>
    </xf>
    <xf numFmtId="169" fontId="12" fillId="24" borderId="0" xfId="57" applyNumberFormat="1" applyFont="1" applyFill="1"/>
    <xf numFmtId="4" fontId="12" fillId="24" borderId="0" xfId="57" applyNumberFormat="1" applyFont="1" applyFill="1"/>
    <xf numFmtId="3" fontId="12" fillId="0" borderId="10" xfId="0" applyNumberFormat="1" applyFont="1" applyFill="1" applyBorder="1" applyAlignment="1">
      <alignment horizontal="center" vertical="center"/>
    </xf>
    <xf numFmtId="167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49" fontId="57" fillId="24" borderId="10" xfId="57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68" fontId="12" fillId="25" borderId="10" xfId="57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43" fillId="0" borderId="0" xfId="0" applyFont="1" applyFill="1" applyAlignment="1">
      <alignment horizontal="center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6" xfId="46" applyFont="1" applyFill="1" applyBorder="1" applyAlignment="1">
      <alignment horizontal="center"/>
    </xf>
    <xf numFmtId="0" fontId="13" fillId="0" borderId="0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left" vertic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46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8" fillId="24" borderId="10" xfId="57" applyNumberFormat="1" applyFont="1" applyFill="1" applyBorder="1" applyAlignment="1">
      <alignment horizontal="center" vertical="center" wrapText="1"/>
    </xf>
    <xf numFmtId="0" fontId="59" fillId="24" borderId="10" xfId="57" applyFont="1" applyFill="1" applyBorder="1" applyAlignment="1">
      <alignment horizontal="center" vertical="center" wrapText="1"/>
    </xf>
    <xf numFmtId="0" fontId="12" fillId="24" borderId="12" xfId="57" applyFont="1" applyFill="1" applyBorder="1" applyAlignment="1">
      <alignment horizontal="center" vertical="center" wrapText="1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center" vertical="center"/>
    </xf>
    <xf numFmtId="0" fontId="46" fillId="24" borderId="0" xfId="272" applyFont="1" applyFill="1" applyAlignment="1">
      <alignment horizontal="center" vertical="top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10" xfId="55" applyFont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8;&#1080;&#1092;&#1099;/&#1058;&#1072;&#1088;&#1080;&#1092;&#1099;%202021&#1075;/&#1048;&#1085;&#1074;&#1077;&#1089;&#1090;&#1080;&#1094;&#1080;&#1080;/&#1050;&#1086;&#1088;&#1088;&#1077;&#1082;&#1090;&#1080;&#1088;&#1086;&#1074;&#1082;&#1072;%20&#1048;&#1055;%20&#1086;&#1082;&#1090;&#1103;&#1073;&#1088;&#1100;%2020/&#1056;&#1072;&#1089;&#1095;&#1077;&#1090;%20&#1088;&#1072;&#1089;&#1093;&#1086;&#1076;&#1086;&#1074;%20&#1085;&#1072;%20&#1048;&#1057;&#1059;%20(&#1087;&#1088;&#1086;&#1075;&#1088;&#1072;&#1084;&#1084;&#1072;%20&#1085;&#1072;%202021&#1075;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ный"/>
      <sheetName val="Программа"/>
    </sheetNames>
    <sheetDataSet>
      <sheetData sheetId="0">
        <row r="33">
          <cell r="L33">
            <v>331867917.83080006</v>
          </cell>
          <cell r="Q33">
            <v>348341950.59428275</v>
          </cell>
        </row>
        <row r="40">
          <cell r="G40">
            <v>13363974.5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4"/>
  <sheetViews>
    <sheetView topLeftCell="A16" zoomScale="80" zoomScaleNormal="80" zoomScaleSheetLayoutView="80" workbookViewId="0">
      <selection activeCell="A31" sqref="A31"/>
    </sheetView>
  </sheetViews>
  <sheetFormatPr defaultRowHeight="15.75" outlineLevelRow="1" x14ac:dyDescent="0.25"/>
  <cols>
    <col min="1" max="1" width="9.5" style="186" customWidth="1"/>
    <col min="2" max="2" width="64.5" style="186" customWidth="1"/>
    <col min="3" max="3" width="12.625" style="186" customWidth="1"/>
    <col min="4" max="4" width="7.625" style="186" customWidth="1"/>
    <col min="5" max="5" width="8.5" style="186" customWidth="1"/>
    <col min="6" max="9" width="9" style="186" customWidth="1"/>
    <col min="10" max="10" width="9.875" style="186" bestFit="1" customWidth="1"/>
    <col min="11" max="11" width="10.5" style="186" customWidth="1"/>
    <col min="12" max="13" width="7.625" style="186" customWidth="1"/>
    <col min="14" max="14" width="10.375" style="186" customWidth="1"/>
    <col min="15" max="15" width="9.75" style="186" customWidth="1"/>
    <col min="16" max="16" width="9.5" style="186" customWidth="1"/>
    <col min="17" max="17" width="10" style="186" customWidth="1"/>
    <col min="18" max="18" width="6.125" style="186" customWidth="1"/>
    <col min="19" max="19" width="8.875" style="186" customWidth="1"/>
    <col min="20" max="20" width="10.5" style="186" customWidth="1"/>
    <col min="21" max="21" width="7" style="186" customWidth="1"/>
    <col min="22" max="22" width="8" style="186" bestFit="1" customWidth="1"/>
    <col min="23" max="23" width="5.875" style="186" customWidth="1"/>
    <col min="24" max="24" width="8.75" style="186" customWidth="1"/>
    <col min="25" max="25" width="10.25" style="186" customWidth="1"/>
    <col min="26" max="26" width="7" style="186" customWidth="1"/>
    <col min="27" max="27" width="8" style="186" bestFit="1" customWidth="1"/>
    <col min="28" max="28" width="5.875" style="186" customWidth="1"/>
    <col min="29" max="29" width="8.75" style="186" customWidth="1"/>
    <col min="30" max="30" width="10.25" style="186" customWidth="1"/>
    <col min="31" max="31" width="7" style="186" customWidth="1"/>
    <col min="32" max="32" width="8" style="186" bestFit="1" customWidth="1"/>
    <col min="33" max="34" width="7.25" style="186" customWidth="1"/>
    <col min="35" max="35" width="9.5" style="186" customWidth="1"/>
    <col min="36" max="36" width="7.25" style="186" customWidth="1"/>
    <col min="37" max="37" width="8.625" style="186" bestFit="1" customWidth="1"/>
    <col min="38" max="39" width="7.25" style="186" customWidth="1"/>
    <col min="40" max="40" width="9.5" style="186" customWidth="1"/>
    <col min="41" max="41" width="7.25" style="186" customWidth="1"/>
    <col min="42" max="42" width="9.875" style="186" bestFit="1" customWidth="1"/>
    <col min="43" max="43" width="6.125" style="186" customWidth="1"/>
    <col min="44" max="44" width="9.25" style="186" customWidth="1"/>
    <col min="45" max="45" width="9.625" style="186" customWidth="1"/>
    <col min="46" max="46" width="7.375" style="186" customWidth="1"/>
    <col min="47" max="47" width="9.875" style="186" bestFit="1" customWidth="1"/>
    <col min="48" max="48" width="6.125" style="186" customWidth="1"/>
    <col min="49" max="49" width="9.25" style="186" customWidth="1"/>
    <col min="50" max="50" width="9.625" style="186" customWidth="1"/>
    <col min="51" max="51" width="7.375" style="186" customWidth="1"/>
    <col min="52" max="16384" width="9" style="186"/>
  </cols>
  <sheetData>
    <row r="1" spans="1:51" ht="22.5" x14ac:dyDescent="0.25">
      <c r="AT1" s="49" t="s">
        <v>155</v>
      </c>
      <c r="AY1" s="49"/>
    </row>
    <row r="2" spans="1:51" ht="22.5" x14ac:dyDescent="0.3">
      <c r="AT2" s="50" t="s">
        <v>157</v>
      </c>
      <c r="AY2" s="50"/>
    </row>
    <row r="4" spans="1:51" ht="18.75" x14ac:dyDescent="0.25">
      <c r="A4" s="202" t="s">
        <v>99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</row>
    <row r="5" spans="1:51" ht="18.75" x14ac:dyDescent="0.3">
      <c r="A5" s="205" t="s">
        <v>100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201"/>
      <c r="AQ5" s="201"/>
      <c r="AR5" s="201"/>
      <c r="AS5" s="201"/>
      <c r="AT5" s="201"/>
      <c r="AU5" s="201"/>
      <c r="AV5" s="201"/>
      <c r="AW5" s="201"/>
      <c r="AX5" s="201"/>
      <c r="AY5" s="201"/>
    </row>
    <row r="6" spans="1:51" ht="18.7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201"/>
      <c r="AQ6" s="201"/>
      <c r="AR6" s="201"/>
      <c r="AS6" s="201"/>
      <c r="AT6" s="201"/>
      <c r="AU6" s="201"/>
      <c r="AV6" s="201"/>
      <c r="AW6" s="201"/>
      <c r="AX6" s="201"/>
      <c r="AY6" s="201"/>
    </row>
    <row r="7" spans="1:51" ht="18.75" x14ac:dyDescent="0.25">
      <c r="A7" s="203" t="s">
        <v>317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51"/>
      <c r="AQ7" s="51"/>
      <c r="AR7" s="51"/>
      <c r="AS7" s="51"/>
      <c r="AT7" s="51"/>
      <c r="AU7" s="51"/>
      <c r="AV7" s="51"/>
      <c r="AW7" s="51"/>
      <c r="AX7" s="51"/>
      <c r="AY7" s="51"/>
    </row>
    <row r="8" spans="1:51" ht="18.75" customHeight="1" x14ac:dyDescent="0.25">
      <c r="A8" s="204" t="s">
        <v>103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52"/>
      <c r="AQ8" s="52"/>
      <c r="AR8" s="52"/>
      <c r="AS8" s="52"/>
      <c r="AT8" s="52"/>
      <c r="AU8" s="52"/>
      <c r="AV8" s="52"/>
      <c r="AW8" s="52"/>
      <c r="AX8" s="52"/>
      <c r="AY8" s="52"/>
    </row>
    <row r="10" spans="1:51" ht="86.25" customHeight="1" x14ac:dyDescent="0.25">
      <c r="A10" s="206" t="s">
        <v>69</v>
      </c>
      <c r="B10" s="206" t="s">
        <v>107</v>
      </c>
      <c r="C10" s="206" t="s">
        <v>228</v>
      </c>
      <c r="D10" s="207" t="s">
        <v>70</v>
      </c>
      <c r="E10" s="214" t="s">
        <v>71</v>
      </c>
      <c r="F10" s="215"/>
      <c r="G10" s="208" t="s">
        <v>9</v>
      </c>
      <c r="H10" s="209"/>
      <c r="I10" s="209"/>
      <c r="J10" s="209"/>
      <c r="K10" s="209"/>
      <c r="L10" s="210"/>
      <c r="M10" s="214" t="s">
        <v>21</v>
      </c>
      <c r="N10" s="215"/>
      <c r="O10" s="214" t="s">
        <v>20</v>
      </c>
      <c r="P10" s="215"/>
      <c r="Q10" s="208" t="s">
        <v>308</v>
      </c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10"/>
    </row>
    <row r="11" spans="1:51" ht="54.75" customHeight="1" x14ac:dyDescent="0.25">
      <c r="A11" s="206"/>
      <c r="B11" s="206"/>
      <c r="C11" s="206"/>
      <c r="D11" s="207"/>
      <c r="E11" s="216"/>
      <c r="F11" s="217"/>
      <c r="G11" s="208" t="s">
        <v>10</v>
      </c>
      <c r="H11" s="209"/>
      <c r="I11" s="210"/>
      <c r="J11" s="208" t="s">
        <v>306</v>
      </c>
      <c r="K11" s="209"/>
      <c r="L11" s="210"/>
      <c r="M11" s="216"/>
      <c r="N11" s="217"/>
      <c r="O11" s="216"/>
      <c r="P11" s="217"/>
      <c r="Q11" s="208" t="s">
        <v>264</v>
      </c>
      <c r="R11" s="209"/>
      <c r="S11" s="209"/>
      <c r="T11" s="209"/>
      <c r="U11" s="210"/>
      <c r="V11" s="208" t="s">
        <v>251</v>
      </c>
      <c r="W11" s="209"/>
      <c r="X11" s="209"/>
      <c r="Y11" s="209"/>
      <c r="Z11" s="210"/>
      <c r="AA11" s="208" t="s">
        <v>294</v>
      </c>
      <c r="AB11" s="209"/>
      <c r="AC11" s="209"/>
      <c r="AD11" s="209"/>
      <c r="AE11" s="210"/>
      <c r="AF11" s="208" t="s">
        <v>265</v>
      </c>
      <c r="AG11" s="209"/>
      <c r="AH11" s="209"/>
      <c r="AI11" s="209"/>
      <c r="AJ11" s="210"/>
      <c r="AK11" s="208" t="s">
        <v>295</v>
      </c>
      <c r="AL11" s="209"/>
      <c r="AM11" s="209"/>
      <c r="AN11" s="209"/>
      <c r="AO11" s="210"/>
      <c r="AP11" s="208" t="s">
        <v>296</v>
      </c>
      <c r="AQ11" s="209"/>
      <c r="AR11" s="209"/>
      <c r="AS11" s="209"/>
      <c r="AT11" s="210"/>
      <c r="AU11" s="208" t="s">
        <v>315</v>
      </c>
      <c r="AV11" s="209"/>
      <c r="AW11" s="209"/>
      <c r="AX11" s="209"/>
      <c r="AY11" s="210"/>
    </row>
    <row r="12" spans="1:51" ht="203.25" customHeight="1" x14ac:dyDescent="0.25">
      <c r="A12" s="206"/>
      <c r="B12" s="206"/>
      <c r="C12" s="206"/>
      <c r="D12" s="207"/>
      <c r="E12" s="38" t="s">
        <v>88</v>
      </c>
      <c r="F12" s="38" t="s">
        <v>306</v>
      </c>
      <c r="G12" s="199" t="s">
        <v>89</v>
      </c>
      <c r="H12" s="199" t="s">
        <v>6</v>
      </c>
      <c r="I12" s="199" t="s">
        <v>5</v>
      </c>
      <c r="J12" s="199" t="s">
        <v>89</v>
      </c>
      <c r="K12" s="199" t="s">
        <v>6</v>
      </c>
      <c r="L12" s="199" t="s">
        <v>5</v>
      </c>
      <c r="M12" s="37" t="s">
        <v>10</v>
      </c>
      <c r="N12" s="37" t="s">
        <v>306</v>
      </c>
      <c r="O12" s="199" t="s">
        <v>292</v>
      </c>
      <c r="P12" s="199" t="s">
        <v>307</v>
      </c>
      <c r="Q12" s="199" t="s">
        <v>15</v>
      </c>
      <c r="R12" s="199" t="s">
        <v>13</v>
      </c>
      <c r="S12" s="199" t="s">
        <v>92</v>
      </c>
      <c r="T12" s="37" t="s">
        <v>91</v>
      </c>
      <c r="U12" s="37" t="s">
        <v>14</v>
      </c>
      <c r="V12" s="199" t="s">
        <v>15</v>
      </c>
      <c r="W12" s="199" t="s">
        <v>13</v>
      </c>
      <c r="X12" s="199" t="s">
        <v>92</v>
      </c>
      <c r="Y12" s="37" t="s">
        <v>91</v>
      </c>
      <c r="Z12" s="37" t="s">
        <v>14</v>
      </c>
      <c r="AA12" s="199" t="s">
        <v>15</v>
      </c>
      <c r="AB12" s="199" t="s">
        <v>13</v>
      </c>
      <c r="AC12" s="199" t="s">
        <v>92</v>
      </c>
      <c r="AD12" s="37" t="s">
        <v>91</v>
      </c>
      <c r="AE12" s="37" t="s">
        <v>14</v>
      </c>
      <c r="AF12" s="199" t="s">
        <v>15</v>
      </c>
      <c r="AG12" s="199" t="s">
        <v>13</v>
      </c>
      <c r="AH12" s="199" t="s">
        <v>92</v>
      </c>
      <c r="AI12" s="37" t="s">
        <v>91</v>
      </c>
      <c r="AJ12" s="37" t="s">
        <v>14</v>
      </c>
      <c r="AK12" s="199" t="s">
        <v>15</v>
      </c>
      <c r="AL12" s="199" t="s">
        <v>13</v>
      </c>
      <c r="AM12" s="199" t="s">
        <v>92</v>
      </c>
      <c r="AN12" s="37" t="s">
        <v>91</v>
      </c>
      <c r="AO12" s="37" t="s">
        <v>14</v>
      </c>
      <c r="AP12" s="199" t="s">
        <v>15</v>
      </c>
      <c r="AQ12" s="199" t="s">
        <v>13</v>
      </c>
      <c r="AR12" s="199" t="s">
        <v>92</v>
      </c>
      <c r="AS12" s="37" t="s">
        <v>91</v>
      </c>
      <c r="AT12" s="37" t="s">
        <v>14</v>
      </c>
      <c r="AU12" s="199" t="s">
        <v>15</v>
      </c>
      <c r="AV12" s="199" t="s">
        <v>13</v>
      </c>
      <c r="AW12" s="199" t="s">
        <v>92</v>
      </c>
      <c r="AX12" s="37" t="s">
        <v>91</v>
      </c>
      <c r="AY12" s="37" t="s">
        <v>14</v>
      </c>
    </row>
    <row r="13" spans="1:51" ht="19.5" customHeight="1" x14ac:dyDescent="0.25">
      <c r="A13" s="198">
        <v>1</v>
      </c>
      <c r="B13" s="198">
        <f>A13+1</f>
        <v>2</v>
      </c>
      <c r="C13" s="198">
        <f t="shared" ref="C13:AY13" si="0">B13+1</f>
        <v>3</v>
      </c>
      <c r="D13" s="198">
        <f t="shared" si="0"/>
        <v>4</v>
      </c>
      <c r="E13" s="198">
        <f t="shared" si="0"/>
        <v>5</v>
      </c>
      <c r="F13" s="198">
        <f t="shared" si="0"/>
        <v>6</v>
      </c>
      <c r="G13" s="198">
        <f t="shared" si="0"/>
        <v>7</v>
      </c>
      <c r="H13" s="198">
        <f t="shared" si="0"/>
        <v>8</v>
      </c>
      <c r="I13" s="198">
        <f t="shared" si="0"/>
        <v>9</v>
      </c>
      <c r="J13" s="198">
        <f t="shared" si="0"/>
        <v>10</v>
      </c>
      <c r="K13" s="198">
        <f t="shared" si="0"/>
        <v>11</v>
      </c>
      <c r="L13" s="198">
        <f t="shared" si="0"/>
        <v>12</v>
      </c>
      <c r="M13" s="198">
        <f t="shared" si="0"/>
        <v>13</v>
      </c>
      <c r="N13" s="198">
        <f t="shared" si="0"/>
        <v>14</v>
      </c>
      <c r="O13" s="198">
        <f t="shared" si="0"/>
        <v>15</v>
      </c>
      <c r="P13" s="198">
        <f t="shared" si="0"/>
        <v>16</v>
      </c>
      <c r="Q13" s="198">
        <f t="shared" si="0"/>
        <v>17</v>
      </c>
      <c r="R13" s="198">
        <f t="shared" si="0"/>
        <v>18</v>
      </c>
      <c r="S13" s="198">
        <f t="shared" si="0"/>
        <v>19</v>
      </c>
      <c r="T13" s="198">
        <f t="shared" si="0"/>
        <v>20</v>
      </c>
      <c r="U13" s="198">
        <f t="shared" si="0"/>
        <v>21</v>
      </c>
      <c r="V13" s="198">
        <f t="shared" si="0"/>
        <v>22</v>
      </c>
      <c r="W13" s="198">
        <f t="shared" si="0"/>
        <v>23</v>
      </c>
      <c r="X13" s="198">
        <f t="shared" si="0"/>
        <v>24</v>
      </c>
      <c r="Y13" s="198">
        <f t="shared" si="0"/>
        <v>25</v>
      </c>
      <c r="Z13" s="198">
        <f t="shared" si="0"/>
        <v>26</v>
      </c>
      <c r="AA13" s="198">
        <f t="shared" si="0"/>
        <v>27</v>
      </c>
      <c r="AB13" s="198">
        <f t="shared" si="0"/>
        <v>28</v>
      </c>
      <c r="AC13" s="198">
        <f t="shared" si="0"/>
        <v>29</v>
      </c>
      <c r="AD13" s="198">
        <f t="shared" si="0"/>
        <v>30</v>
      </c>
      <c r="AE13" s="198">
        <f t="shared" si="0"/>
        <v>31</v>
      </c>
      <c r="AF13" s="198">
        <f t="shared" si="0"/>
        <v>32</v>
      </c>
      <c r="AG13" s="198">
        <f t="shared" si="0"/>
        <v>33</v>
      </c>
      <c r="AH13" s="198">
        <f t="shared" si="0"/>
        <v>34</v>
      </c>
      <c r="AI13" s="198">
        <f t="shared" si="0"/>
        <v>35</v>
      </c>
      <c r="AJ13" s="198">
        <f t="shared" si="0"/>
        <v>36</v>
      </c>
      <c r="AK13" s="198">
        <f t="shared" si="0"/>
        <v>37</v>
      </c>
      <c r="AL13" s="198">
        <f t="shared" si="0"/>
        <v>38</v>
      </c>
      <c r="AM13" s="198">
        <f t="shared" si="0"/>
        <v>39</v>
      </c>
      <c r="AN13" s="198">
        <f t="shared" si="0"/>
        <v>40</v>
      </c>
      <c r="AO13" s="198">
        <f t="shared" si="0"/>
        <v>41</v>
      </c>
      <c r="AP13" s="198">
        <f t="shared" si="0"/>
        <v>42</v>
      </c>
      <c r="AQ13" s="198">
        <f t="shared" si="0"/>
        <v>43</v>
      </c>
      <c r="AR13" s="198">
        <f t="shared" si="0"/>
        <v>44</v>
      </c>
      <c r="AS13" s="198">
        <f t="shared" si="0"/>
        <v>45</v>
      </c>
      <c r="AT13" s="198">
        <f t="shared" si="0"/>
        <v>46</v>
      </c>
      <c r="AU13" s="198">
        <f t="shared" si="0"/>
        <v>47</v>
      </c>
      <c r="AV13" s="198">
        <f t="shared" si="0"/>
        <v>48</v>
      </c>
      <c r="AW13" s="198">
        <f t="shared" si="0"/>
        <v>49</v>
      </c>
      <c r="AX13" s="198">
        <f t="shared" si="0"/>
        <v>50</v>
      </c>
      <c r="AY13" s="198">
        <f t="shared" si="0"/>
        <v>51</v>
      </c>
    </row>
    <row r="14" spans="1:51" x14ac:dyDescent="0.25">
      <c r="A14" s="111">
        <v>1</v>
      </c>
      <c r="B14" s="112" t="s">
        <v>261</v>
      </c>
      <c r="C14" s="198"/>
      <c r="D14" s="198"/>
      <c r="E14" s="198"/>
      <c r="F14" s="198"/>
      <c r="G14" s="107">
        <f>SUM(G15:G26)</f>
        <v>13.475956384429722</v>
      </c>
      <c r="H14" s="107">
        <f>SUM(H15:H26)</f>
        <v>13.475956384429722</v>
      </c>
      <c r="I14" s="198"/>
      <c r="J14" s="107">
        <f>SUM(J15:J26)</f>
        <v>6.8691965551975267</v>
      </c>
      <c r="K14" s="107">
        <f>SUM(K15:K26)</f>
        <v>6.9521825684078076</v>
      </c>
      <c r="L14" s="198"/>
      <c r="M14" s="107">
        <f t="shared" ref="M14" si="1">SUM(M15:M26)</f>
        <v>13.475956384429722</v>
      </c>
      <c r="N14" s="107">
        <f t="shared" ref="N14:AT14" si="2">SUM(N15:N26)</f>
        <v>6.9521825684078076</v>
      </c>
      <c r="O14" s="107">
        <f t="shared" ref="O14" si="3">SUM(O15:O26)</f>
        <v>0</v>
      </c>
      <c r="P14" s="107">
        <f t="shared" si="2"/>
        <v>0</v>
      </c>
      <c r="Q14" s="107">
        <f t="shared" si="2"/>
        <v>0.96065234876416017</v>
      </c>
      <c r="R14" s="107">
        <f t="shared" si="2"/>
        <v>0</v>
      </c>
      <c r="S14" s="107">
        <f t="shared" si="2"/>
        <v>0</v>
      </c>
      <c r="T14" s="107">
        <f t="shared" si="2"/>
        <v>0.96065234876416017</v>
      </c>
      <c r="U14" s="107">
        <f t="shared" si="2"/>
        <v>0</v>
      </c>
      <c r="V14" s="107">
        <f t="shared" si="2"/>
        <v>5.9874777019610459</v>
      </c>
      <c r="W14" s="107">
        <f t="shared" si="2"/>
        <v>0</v>
      </c>
      <c r="X14" s="107">
        <f t="shared" si="2"/>
        <v>0</v>
      </c>
      <c r="Y14" s="107">
        <f t="shared" si="2"/>
        <v>5.9874777019610459</v>
      </c>
      <c r="Z14" s="107">
        <f t="shared" si="2"/>
        <v>0</v>
      </c>
      <c r="AA14" s="107">
        <f t="shared" ref="AA14:AE14" si="4">SUM(AA15:AA26)</f>
        <v>5.9915302196436473</v>
      </c>
      <c r="AB14" s="107">
        <f t="shared" si="4"/>
        <v>0</v>
      </c>
      <c r="AC14" s="107">
        <f t="shared" si="4"/>
        <v>0</v>
      </c>
      <c r="AD14" s="107">
        <f t="shared" si="4"/>
        <v>5.9915302196436473</v>
      </c>
      <c r="AE14" s="107">
        <f t="shared" si="4"/>
        <v>0</v>
      </c>
      <c r="AF14" s="107">
        <f t="shared" si="2"/>
        <v>6.5278263337045148</v>
      </c>
      <c r="AG14" s="107">
        <f t="shared" si="2"/>
        <v>0</v>
      </c>
      <c r="AH14" s="107">
        <f t="shared" si="2"/>
        <v>0</v>
      </c>
      <c r="AI14" s="107">
        <f t="shared" si="2"/>
        <v>6.5278263337045148</v>
      </c>
      <c r="AJ14" s="107">
        <f t="shared" si="2"/>
        <v>0</v>
      </c>
      <c r="AK14" s="107">
        <f t="shared" ref="AK14:AO14" si="5">SUM(AK15:AK26)</f>
        <v>0</v>
      </c>
      <c r="AL14" s="107">
        <f t="shared" si="5"/>
        <v>0</v>
      </c>
      <c r="AM14" s="107">
        <f t="shared" si="5"/>
        <v>0</v>
      </c>
      <c r="AN14" s="107">
        <f t="shared" si="5"/>
        <v>0</v>
      </c>
      <c r="AO14" s="107">
        <f t="shared" si="5"/>
        <v>0</v>
      </c>
      <c r="AP14" s="107">
        <f t="shared" si="2"/>
        <v>13.475956384429722</v>
      </c>
      <c r="AQ14" s="107">
        <f t="shared" si="2"/>
        <v>0</v>
      </c>
      <c r="AR14" s="107">
        <f t="shared" si="2"/>
        <v>0</v>
      </c>
      <c r="AS14" s="107">
        <f t="shared" si="2"/>
        <v>13.475956384429722</v>
      </c>
      <c r="AT14" s="107">
        <f t="shared" si="2"/>
        <v>0</v>
      </c>
      <c r="AU14" s="107">
        <f t="shared" ref="AU14:AY14" si="6">SUM(AU15:AU26)</f>
        <v>6.9521825684078076</v>
      </c>
      <c r="AV14" s="107">
        <f t="shared" si="6"/>
        <v>0</v>
      </c>
      <c r="AW14" s="107">
        <f t="shared" si="6"/>
        <v>0</v>
      </c>
      <c r="AX14" s="107">
        <f t="shared" si="6"/>
        <v>6.9521825684078076</v>
      </c>
      <c r="AY14" s="107">
        <f t="shared" si="6"/>
        <v>0</v>
      </c>
    </row>
    <row r="15" spans="1:51" ht="18" customHeight="1" x14ac:dyDescent="0.25">
      <c r="A15" s="109" t="s">
        <v>200</v>
      </c>
      <c r="B15" s="110" t="s">
        <v>271</v>
      </c>
      <c r="C15" s="198" t="s">
        <v>266</v>
      </c>
      <c r="D15" s="198">
        <v>2021</v>
      </c>
      <c r="E15" s="198">
        <v>2021</v>
      </c>
      <c r="F15" s="198">
        <v>2021</v>
      </c>
      <c r="G15" s="105">
        <f t="shared" ref="G15" si="7">H15</f>
        <v>0.96065234876416017</v>
      </c>
      <c r="H15" s="105">
        <f>AP15</f>
        <v>0.96065234876416017</v>
      </c>
      <c r="I15" s="124">
        <v>43922</v>
      </c>
      <c r="J15" s="105">
        <f t="shared" ref="J15:J21" si="8">K15</f>
        <v>0.96065234876416017</v>
      </c>
      <c r="K15" s="105">
        <f>AU15</f>
        <v>0.96065234876416017</v>
      </c>
      <c r="L15" s="124">
        <v>44287</v>
      </c>
      <c r="M15" s="105">
        <f>AP15</f>
        <v>0.96065234876416017</v>
      </c>
      <c r="N15" s="105">
        <f t="shared" ref="N15:N25" si="9">AU15</f>
        <v>0.96065234876416017</v>
      </c>
      <c r="O15" s="105"/>
      <c r="P15" s="105"/>
      <c r="Q15" s="105">
        <f>R15+S15+T15+U15</f>
        <v>0.96065234876416017</v>
      </c>
      <c r="R15" s="105"/>
      <c r="S15" s="105"/>
      <c r="T15" s="105">
        <v>0.96065234876416017</v>
      </c>
      <c r="U15" s="105"/>
      <c r="V15" s="105">
        <f>W15+X15+Y15+Z15</f>
        <v>0</v>
      </c>
      <c r="W15" s="105"/>
      <c r="X15" s="105"/>
      <c r="Y15" s="105"/>
      <c r="Z15" s="105"/>
      <c r="AA15" s="105">
        <f>AB15+AC15+AD15+AE15</f>
        <v>0</v>
      </c>
      <c r="AB15" s="105"/>
      <c r="AC15" s="105"/>
      <c r="AD15" s="105"/>
      <c r="AE15" s="105"/>
      <c r="AF15" s="105">
        <f>AG15+AH15+AI15+AJ15</f>
        <v>0</v>
      </c>
      <c r="AG15" s="105"/>
      <c r="AH15" s="105"/>
      <c r="AI15" s="105"/>
      <c r="AJ15" s="105"/>
      <c r="AK15" s="105">
        <f>AL15+AM15+AN15+AO15</f>
        <v>0</v>
      </c>
      <c r="AL15" s="105"/>
      <c r="AM15" s="105"/>
      <c r="AN15" s="105"/>
      <c r="AO15" s="105"/>
      <c r="AP15" s="105">
        <f>AQ15+AR15+AS15+AT15</f>
        <v>0.96065234876416017</v>
      </c>
      <c r="AQ15" s="105"/>
      <c r="AR15" s="105"/>
      <c r="AS15" s="105">
        <f>T15+Y15+AI15</f>
        <v>0.96065234876416017</v>
      </c>
      <c r="AT15" s="105"/>
      <c r="AU15" s="105">
        <f>AV15+AW15+AX15+AY15</f>
        <v>0.96065234876416017</v>
      </c>
      <c r="AV15" s="105"/>
      <c r="AW15" s="105"/>
      <c r="AX15" s="105">
        <f>T15+AD15+AN15</f>
        <v>0.96065234876416017</v>
      </c>
      <c r="AY15" s="105"/>
    </row>
    <row r="16" spans="1:51" ht="28.5" customHeight="1" x14ac:dyDescent="0.25">
      <c r="A16" s="109" t="s">
        <v>201</v>
      </c>
      <c r="B16" s="110" t="s">
        <v>297</v>
      </c>
      <c r="C16" s="198" t="s">
        <v>267</v>
      </c>
      <c r="D16" s="198">
        <v>2022</v>
      </c>
      <c r="E16" s="198">
        <v>2023</v>
      </c>
      <c r="F16" s="198">
        <v>2023</v>
      </c>
      <c r="G16" s="105">
        <f t="shared" ref="G16:G25" si="10">H16</f>
        <v>1.3914346793615961</v>
      </c>
      <c r="H16" s="105">
        <f t="shared" ref="H16:H25" si="11">AP16</f>
        <v>1.3914346793615961</v>
      </c>
      <c r="I16" s="124">
        <v>43922</v>
      </c>
      <c r="J16" s="105">
        <f t="shared" ref="J16:J18" si="12">T16+AD16+AN16/1.04</f>
        <v>1.013124744</v>
      </c>
      <c r="K16" s="105">
        <f t="shared" ref="K16:K25" si="13">AU16</f>
        <v>1.013124744</v>
      </c>
      <c r="L16" s="124">
        <v>44652</v>
      </c>
      <c r="M16" s="105">
        <f t="shared" ref="M16:M25" si="14">AP16</f>
        <v>1.3914346793615961</v>
      </c>
      <c r="N16" s="105">
        <f t="shared" si="9"/>
        <v>1.013124744</v>
      </c>
      <c r="O16" s="105"/>
      <c r="P16" s="105"/>
      <c r="Q16" s="105">
        <f t="shared" ref="Q16:Q18" si="15">R16+S16+T16+U16</f>
        <v>0</v>
      </c>
      <c r="R16" s="105"/>
      <c r="S16" s="105"/>
      <c r="T16" s="105"/>
      <c r="U16" s="105"/>
      <c r="V16" s="105">
        <f t="shared" ref="V16:V18" si="16">W16+X16+Y16+Z16</f>
        <v>1.0479265420083201</v>
      </c>
      <c r="W16" s="105"/>
      <c r="X16" s="105"/>
      <c r="Y16" s="105">
        <v>1.0479265420083201</v>
      </c>
      <c r="Z16" s="105"/>
      <c r="AA16" s="105">
        <f t="shared" ref="AA16:AA25" si="17">AB16+AC16+AD16+AE16</f>
        <v>1.013124744</v>
      </c>
      <c r="AB16" s="105"/>
      <c r="AC16" s="105"/>
      <c r="AD16" s="105">
        <v>1.013124744</v>
      </c>
      <c r="AE16" s="105"/>
      <c r="AF16" s="105">
        <f t="shared" ref="AF16:AF18" si="18">AG16+AH16+AI16+AJ16</f>
        <v>0.34350813735327601</v>
      </c>
      <c r="AG16" s="105"/>
      <c r="AH16" s="105"/>
      <c r="AI16" s="105">
        <v>0.34350813735327601</v>
      </c>
      <c r="AJ16" s="105"/>
      <c r="AK16" s="105">
        <f t="shared" ref="AK16:AK25" si="19">AL16+AM16+AN16+AO16</f>
        <v>0</v>
      </c>
      <c r="AL16" s="105"/>
      <c r="AM16" s="105"/>
      <c r="AN16" s="105"/>
      <c r="AO16" s="105"/>
      <c r="AP16" s="105">
        <f t="shared" ref="AP16:AP18" si="20">AQ16+AR16+AS16+AT16</f>
        <v>1.3914346793615961</v>
      </c>
      <c r="AQ16" s="105"/>
      <c r="AR16" s="105"/>
      <c r="AS16" s="105">
        <f t="shared" ref="AS16:AS18" si="21">T16+Y16+AI16</f>
        <v>1.3914346793615961</v>
      </c>
      <c r="AT16" s="105"/>
      <c r="AU16" s="105">
        <f t="shared" ref="AU16:AU25" si="22">AV16+AW16+AX16+AY16</f>
        <v>1.013124744</v>
      </c>
      <c r="AV16" s="105"/>
      <c r="AW16" s="105"/>
      <c r="AX16" s="105">
        <f t="shared" ref="AX16:AX25" si="23">T16+AD16+AN16</f>
        <v>1.013124744</v>
      </c>
      <c r="AY16" s="105"/>
    </row>
    <row r="17" spans="1:51" ht="42" customHeight="1" x14ac:dyDescent="0.25">
      <c r="A17" s="109" t="s">
        <v>253</v>
      </c>
      <c r="B17" s="110" t="s">
        <v>298</v>
      </c>
      <c r="C17" s="198" t="s">
        <v>268</v>
      </c>
      <c r="D17" s="198">
        <v>2022</v>
      </c>
      <c r="E17" s="198">
        <v>2023</v>
      </c>
      <c r="F17" s="198">
        <v>2023</v>
      </c>
      <c r="G17" s="105">
        <f t="shared" si="10"/>
        <v>0.96208861441483939</v>
      </c>
      <c r="H17" s="105">
        <f t="shared" si="11"/>
        <v>0.96208861441483939</v>
      </c>
      <c r="I17" s="124">
        <v>43922</v>
      </c>
      <c r="J17" s="105">
        <f t="shared" si="12"/>
        <v>0.52593764399999987</v>
      </c>
      <c r="K17" s="105">
        <f t="shared" si="13"/>
        <v>0.52593764399999987</v>
      </c>
      <c r="L17" s="124">
        <v>44652</v>
      </c>
      <c r="M17" s="105">
        <f t="shared" si="14"/>
        <v>0.96208861441483939</v>
      </c>
      <c r="N17" s="105">
        <f t="shared" si="9"/>
        <v>0.52593764399999987</v>
      </c>
      <c r="O17" s="105"/>
      <c r="P17" s="105"/>
      <c r="Q17" s="105">
        <f t="shared" si="15"/>
        <v>0</v>
      </c>
      <c r="R17" s="105"/>
      <c r="S17" s="105"/>
      <c r="T17" s="105"/>
      <c r="U17" s="105"/>
      <c r="V17" s="105">
        <f t="shared" si="16"/>
        <v>0.67852537390421341</v>
      </c>
      <c r="W17" s="105"/>
      <c r="X17" s="105"/>
      <c r="Y17" s="105">
        <v>0.67852537390421341</v>
      </c>
      <c r="Z17" s="105"/>
      <c r="AA17" s="105">
        <f t="shared" si="17"/>
        <v>0.52593764399999987</v>
      </c>
      <c r="AB17" s="105"/>
      <c r="AC17" s="105"/>
      <c r="AD17" s="105">
        <v>0.52593764399999987</v>
      </c>
      <c r="AE17" s="105"/>
      <c r="AF17" s="105">
        <f t="shared" si="18"/>
        <v>0.28356324051062598</v>
      </c>
      <c r="AG17" s="105"/>
      <c r="AH17" s="105"/>
      <c r="AI17" s="105">
        <v>0.28356324051062598</v>
      </c>
      <c r="AJ17" s="105"/>
      <c r="AK17" s="105">
        <f t="shared" si="19"/>
        <v>0</v>
      </c>
      <c r="AL17" s="105"/>
      <c r="AM17" s="105"/>
      <c r="AN17" s="105"/>
      <c r="AO17" s="105"/>
      <c r="AP17" s="105">
        <f t="shared" si="20"/>
        <v>0.96208861441483939</v>
      </c>
      <c r="AQ17" s="105"/>
      <c r="AR17" s="105"/>
      <c r="AS17" s="105">
        <f t="shared" si="21"/>
        <v>0.96208861441483939</v>
      </c>
      <c r="AT17" s="105"/>
      <c r="AU17" s="105">
        <f t="shared" si="22"/>
        <v>0.52593764399999987</v>
      </c>
      <c r="AV17" s="105"/>
      <c r="AW17" s="105"/>
      <c r="AX17" s="105">
        <f t="shared" si="23"/>
        <v>0.52593764399999987</v>
      </c>
      <c r="AY17" s="105"/>
    </row>
    <row r="18" spans="1:51" ht="39.75" customHeight="1" x14ac:dyDescent="0.25">
      <c r="A18" s="109" t="s">
        <v>254</v>
      </c>
      <c r="B18" s="110" t="s">
        <v>299</v>
      </c>
      <c r="C18" s="198" t="s">
        <v>269</v>
      </c>
      <c r="D18" s="198">
        <v>2022</v>
      </c>
      <c r="E18" s="198">
        <v>2022</v>
      </c>
      <c r="F18" s="198">
        <v>2023</v>
      </c>
      <c r="G18" s="105">
        <f t="shared" si="10"/>
        <v>2.3443714022809603</v>
      </c>
      <c r="H18" s="105">
        <f t="shared" si="11"/>
        <v>2.3443714022809603</v>
      </c>
      <c r="I18" s="124">
        <v>43922</v>
      </c>
      <c r="J18" s="105">
        <f t="shared" si="12"/>
        <v>2.5328851348800003</v>
      </c>
      <c r="K18" s="105">
        <f t="shared" si="13"/>
        <v>2.5328851348800003</v>
      </c>
      <c r="L18" s="124">
        <v>44652</v>
      </c>
      <c r="M18" s="105">
        <f t="shared" si="14"/>
        <v>2.3443714022809603</v>
      </c>
      <c r="N18" s="105">
        <f t="shared" si="9"/>
        <v>2.5328851348800003</v>
      </c>
      <c r="O18" s="105"/>
      <c r="P18" s="105"/>
      <c r="Q18" s="105">
        <f t="shared" si="15"/>
        <v>0</v>
      </c>
      <c r="R18" s="105"/>
      <c r="S18" s="105"/>
      <c r="T18" s="105"/>
      <c r="U18" s="105"/>
      <c r="V18" s="105">
        <f t="shared" si="16"/>
        <v>2.3443714022809603</v>
      </c>
      <c r="W18" s="105"/>
      <c r="X18" s="105"/>
      <c r="Y18" s="105">
        <v>2.3443714022809603</v>
      </c>
      <c r="Z18" s="105"/>
      <c r="AA18" s="105">
        <f t="shared" si="17"/>
        <v>2.5328851348800003</v>
      </c>
      <c r="AB18" s="105"/>
      <c r="AC18" s="105"/>
      <c r="AD18" s="105">
        <v>2.5328851348800003</v>
      </c>
      <c r="AE18" s="105"/>
      <c r="AF18" s="105">
        <f t="shared" si="18"/>
        <v>0</v>
      </c>
      <c r="AG18" s="105"/>
      <c r="AH18" s="105"/>
      <c r="AI18" s="105"/>
      <c r="AJ18" s="105"/>
      <c r="AK18" s="105">
        <f t="shared" si="19"/>
        <v>0</v>
      </c>
      <c r="AL18" s="105"/>
      <c r="AM18" s="105"/>
      <c r="AN18" s="105"/>
      <c r="AO18" s="105"/>
      <c r="AP18" s="105">
        <f t="shared" si="20"/>
        <v>2.3443714022809603</v>
      </c>
      <c r="AQ18" s="105"/>
      <c r="AR18" s="105"/>
      <c r="AS18" s="105">
        <f t="shared" si="21"/>
        <v>2.3443714022809603</v>
      </c>
      <c r="AT18" s="105"/>
      <c r="AU18" s="105">
        <f t="shared" si="22"/>
        <v>2.5328851348800003</v>
      </c>
      <c r="AV18" s="105"/>
      <c r="AW18" s="105"/>
      <c r="AX18" s="105">
        <f t="shared" si="23"/>
        <v>2.5328851348800003</v>
      </c>
      <c r="AY18" s="105"/>
    </row>
    <row r="19" spans="1:51" ht="24" customHeight="1" x14ac:dyDescent="0.25">
      <c r="A19" s="170" t="s">
        <v>285</v>
      </c>
      <c r="B19" s="171" t="s">
        <v>283</v>
      </c>
      <c r="C19" s="198" t="s">
        <v>272</v>
      </c>
      <c r="D19" s="198">
        <v>2022</v>
      </c>
      <c r="E19" s="198">
        <v>2022</v>
      </c>
      <c r="F19" s="198">
        <v>2022</v>
      </c>
      <c r="G19" s="105">
        <f t="shared" si="10"/>
        <v>0.20995124015923206</v>
      </c>
      <c r="H19" s="105">
        <f t="shared" si="11"/>
        <v>0.20995124015923206</v>
      </c>
      <c r="I19" s="124">
        <v>43922</v>
      </c>
      <c r="J19" s="105">
        <v>0.20995124015923206</v>
      </c>
      <c r="K19" s="105">
        <f t="shared" si="13"/>
        <v>0.29293725336951354</v>
      </c>
      <c r="L19" s="124">
        <v>44287</v>
      </c>
      <c r="M19" s="105">
        <f t="shared" si="14"/>
        <v>0.20995124015923206</v>
      </c>
      <c r="N19" s="105">
        <f t="shared" si="9"/>
        <v>0.29293725336951354</v>
      </c>
      <c r="O19" s="105"/>
      <c r="P19" s="105"/>
      <c r="Q19" s="105">
        <f t="shared" ref="Q19:Q21" si="24">R19+S19+T19+U19</f>
        <v>0</v>
      </c>
      <c r="R19" s="105"/>
      <c r="S19" s="105"/>
      <c r="T19" s="105"/>
      <c r="U19" s="105"/>
      <c r="V19" s="105">
        <f t="shared" ref="V19:V21" si="25">W19+X19+Y19+Z19</f>
        <v>0.20995124015923206</v>
      </c>
      <c r="W19" s="105"/>
      <c r="X19" s="105"/>
      <c r="Y19" s="105">
        <v>0.20995124015923206</v>
      </c>
      <c r="Z19" s="105"/>
      <c r="AA19" s="105">
        <f t="shared" si="17"/>
        <v>0.29293725336951354</v>
      </c>
      <c r="AB19" s="105"/>
      <c r="AC19" s="105"/>
      <c r="AD19" s="105">
        <v>0.29293725336951354</v>
      </c>
      <c r="AE19" s="105"/>
      <c r="AF19" s="105">
        <f t="shared" ref="AF19:AF21" si="26">AG19+AH19+AI19+AJ19</f>
        <v>0</v>
      </c>
      <c r="AG19" s="105"/>
      <c r="AH19" s="105"/>
      <c r="AI19" s="105"/>
      <c r="AJ19" s="105"/>
      <c r="AK19" s="105">
        <f t="shared" si="19"/>
        <v>0</v>
      </c>
      <c r="AL19" s="105"/>
      <c r="AM19" s="105"/>
      <c r="AN19" s="105"/>
      <c r="AO19" s="105"/>
      <c r="AP19" s="105">
        <f t="shared" ref="AP19:AP21" si="27">AQ19+AR19+AS19+AT19</f>
        <v>0.20995124015923206</v>
      </c>
      <c r="AQ19" s="105"/>
      <c r="AR19" s="105"/>
      <c r="AS19" s="105">
        <f t="shared" ref="AS19:AS21" si="28">T19+Y19+AI19</f>
        <v>0.20995124015923206</v>
      </c>
      <c r="AT19" s="105"/>
      <c r="AU19" s="105">
        <f t="shared" si="22"/>
        <v>0.29293725336951354</v>
      </c>
      <c r="AV19" s="105"/>
      <c r="AW19" s="105"/>
      <c r="AX19" s="105">
        <f t="shared" si="23"/>
        <v>0.29293725336951354</v>
      </c>
      <c r="AY19" s="105"/>
    </row>
    <row r="20" spans="1:51" ht="31.5" x14ac:dyDescent="0.25">
      <c r="A20" s="170" t="s">
        <v>286</v>
      </c>
      <c r="B20" s="171" t="s">
        <v>284</v>
      </c>
      <c r="C20" s="198" t="s">
        <v>273</v>
      </c>
      <c r="D20" s="198">
        <v>2022</v>
      </c>
      <c r="E20" s="198">
        <v>2022</v>
      </c>
      <c r="F20" s="198">
        <v>2022</v>
      </c>
      <c r="G20" s="105">
        <f t="shared" si="10"/>
        <v>0.38502127557836807</v>
      </c>
      <c r="H20" s="105">
        <f t="shared" si="11"/>
        <v>0.38502127557836807</v>
      </c>
      <c r="I20" s="124">
        <v>43922</v>
      </c>
      <c r="J20" s="105">
        <f t="shared" si="8"/>
        <v>0.20434812726474666</v>
      </c>
      <c r="K20" s="105">
        <f t="shared" si="13"/>
        <v>0.20434812726474666</v>
      </c>
      <c r="L20" s="124">
        <v>44287</v>
      </c>
      <c r="M20" s="105">
        <f t="shared" si="14"/>
        <v>0.38502127557836807</v>
      </c>
      <c r="N20" s="105">
        <f t="shared" si="9"/>
        <v>0.20434812726474666</v>
      </c>
      <c r="O20" s="105"/>
      <c r="P20" s="105"/>
      <c r="Q20" s="105">
        <f t="shared" si="24"/>
        <v>0</v>
      </c>
      <c r="R20" s="105"/>
      <c r="S20" s="105"/>
      <c r="T20" s="105"/>
      <c r="U20" s="105"/>
      <c r="V20" s="105">
        <f t="shared" si="25"/>
        <v>0.38502127557836807</v>
      </c>
      <c r="W20" s="105"/>
      <c r="X20" s="105"/>
      <c r="Y20" s="105">
        <v>0.38502127557836807</v>
      </c>
      <c r="Z20" s="105"/>
      <c r="AA20" s="105">
        <f t="shared" si="17"/>
        <v>0.20434812726474666</v>
      </c>
      <c r="AB20" s="105"/>
      <c r="AC20" s="105"/>
      <c r="AD20" s="105">
        <v>0.20434812726474666</v>
      </c>
      <c r="AE20" s="105"/>
      <c r="AF20" s="105">
        <f t="shared" si="26"/>
        <v>0</v>
      </c>
      <c r="AG20" s="105"/>
      <c r="AH20" s="105"/>
      <c r="AI20" s="105"/>
      <c r="AJ20" s="105"/>
      <c r="AK20" s="105">
        <f t="shared" si="19"/>
        <v>0</v>
      </c>
      <c r="AL20" s="105"/>
      <c r="AM20" s="105"/>
      <c r="AN20" s="105"/>
      <c r="AO20" s="105"/>
      <c r="AP20" s="105">
        <f t="shared" si="27"/>
        <v>0.38502127557836807</v>
      </c>
      <c r="AQ20" s="105"/>
      <c r="AR20" s="105"/>
      <c r="AS20" s="105">
        <f t="shared" si="28"/>
        <v>0.38502127557836807</v>
      </c>
      <c r="AT20" s="105"/>
      <c r="AU20" s="105">
        <f t="shared" si="22"/>
        <v>0.20434812726474666</v>
      </c>
      <c r="AV20" s="105"/>
      <c r="AW20" s="105"/>
      <c r="AX20" s="105">
        <f t="shared" si="23"/>
        <v>0.20434812726474666</v>
      </c>
      <c r="AY20" s="105"/>
    </row>
    <row r="21" spans="1:51" ht="31.5" x14ac:dyDescent="0.25">
      <c r="A21" s="170" t="s">
        <v>287</v>
      </c>
      <c r="B21" s="171" t="s">
        <v>314</v>
      </c>
      <c r="C21" s="198" t="s">
        <v>274</v>
      </c>
      <c r="D21" s="198">
        <v>2022</v>
      </c>
      <c r="E21" s="198">
        <v>2022</v>
      </c>
      <c r="F21" s="198">
        <v>2022</v>
      </c>
      <c r="G21" s="105">
        <f t="shared" si="10"/>
        <v>1.3216818680299522</v>
      </c>
      <c r="H21" s="105">
        <f t="shared" si="11"/>
        <v>1.3216818680299522</v>
      </c>
      <c r="I21" s="124">
        <v>43922</v>
      </c>
      <c r="J21" s="105">
        <f t="shared" si="8"/>
        <v>1.422297316129387</v>
      </c>
      <c r="K21" s="105">
        <f t="shared" si="13"/>
        <v>1.422297316129387</v>
      </c>
      <c r="L21" s="124">
        <v>44287</v>
      </c>
      <c r="M21" s="105">
        <f t="shared" si="14"/>
        <v>1.3216818680299522</v>
      </c>
      <c r="N21" s="105">
        <f t="shared" si="9"/>
        <v>1.422297316129387</v>
      </c>
      <c r="O21" s="105"/>
      <c r="P21" s="105"/>
      <c r="Q21" s="105">
        <f t="shared" si="24"/>
        <v>0</v>
      </c>
      <c r="R21" s="105"/>
      <c r="S21" s="105"/>
      <c r="T21" s="105"/>
      <c r="U21" s="105"/>
      <c r="V21" s="105">
        <f t="shared" si="25"/>
        <v>1.3216818680299522</v>
      </c>
      <c r="W21" s="105"/>
      <c r="X21" s="105"/>
      <c r="Y21" s="105">
        <v>1.3216818680299522</v>
      </c>
      <c r="Z21" s="105"/>
      <c r="AA21" s="105">
        <f t="shared" si="17"/>
        <v>1.422297316129387</v>
      </c>
      <c r="AB21" s="105"/>
      <c r="AC21" s="105"/>
      <c r="AD21" s="105">
        <v>1.422297316129387</v>
      </c>
      <c r="AE21" s="105"/>
      <c r="AF21" s="105">
        <f t="shared" si="26"/>
        <v>0</v>
      </c>
      <c r="AG21" s="105"/>
      <c r="AH21" s="105"/>
      <c r="AI21" s="105"/>
      <c r="AJ21" s="105"/>
      <c r="AK21" s="105">
        <f t="shared" si="19"/>
        <v>0</v>
      </c>
      <c r="AL21" s="105"/>
      <c r="AM21" s="105"/>
      <c r="AN21" s="105"/>
      <c r="AO21" s="105"/>
      <c r="AP21" s="105">
        <f t="shared" si="27"/>
        <v>1.3216818680299522</v>
      </c>
      <c r="AQ21" s="105"/>
      <c r="AR21" s="105"/>
      <c r="AS21" s="105">
        <f t="shared" si="28"/>
        <v>1.3216818680299522</v>
      </c>
      <c r="AT21" s="105"/>
      <c r="AU21" s="105">
        <f t="shared" si="22"/>
        <v>1.422297316129387</v>
      </c>
      <c r="AV21" s="105"/>
      <c r="AW21" s="105"/>
      <c r="AX21" s="105">
        <f t="shared" si="23"/>
        <v>1.422297316129387</v>
      </c>
      <c r="AY21" s="105"/>
    </row>
    <row r="22" spans="1:51" ht="17.25" customHeight="1" x14ac:dyDescent="0.25">
      <c r="A22" s="170" t="s">
        <v>288</v>
      </c>
      <c r="B22" s="171" t="s">
        <v>279</v>
      </c>
      <c r="C22" s="198" t="s">
        <v>275</v>
      </c>
      <c r="D22" s="198">
        <v>2023</v>
      </c>
      <c r="E22" s="198">
        <v>2023</v>
      </c>
      <c r="F22" s="198"/>
      <c r="G22" s="105">
        <f t="shared" si="10"/>
        <v>0.64748147253694299</v>
      </c>
      <c r="H22" s="105">
        <f t="shared" si="11"/>
        <v>0.64748147253694299</v>
      </c>
      <c r="I22" s="124">
        <v>43922</v>
      </c>
      <c r="J22" s="105">
        <f t="shared" ref="J22:J25" si="29">K22</f>
        <v>0</v>
      </c>
      <c r="K22" s="105">
        <f t="shared" si="13"/>
        <v>0</v>
      </c>
      <c r="L22" s="124">
        <v>44287</v>
      </c>
      <c r="M22" s="105">
        <f t="shared" si="14"/>
        <v>0.64748147253694299</v>
      </c>
      <c r="N22" s="105">
        <f t="shared" si="9"/>
        <v>0</v>
      </c>
      <c r="O22" s="105"/>
      <c r="P22" s="105"/>
      <c r="Q22" s="105">
        <f t="shared" ref="Q22:Q25" si="30">R22+S22+T22+U22</f>
        <v>0</v>
      </c>
      <c r="R22" s="105"/>
      <c r="S22" s="105"/>
      <c r="T22" s="105"/>
      <c r="U22" s="105"/>
      <c r="V22" s="105">
        <f t="shared" ref="V22:V25" si="31">W22+X22+Y22+Z22</f>
        <v>0</v>
      </c>
      <c r="W22" s="105"/>
      <c r="X22" s="105"/>
      <c r="Y22" s="105"/>
      <c r="Z22" s="105"/>
      <c r="AA22" s="105">
        <f t="shared" si="17"/>
        <v>0</v>
      </c>
      <c r="AB22" s="105"/>
      <c r="AC22" s="105"/>
      <c r="AD22" s="105"/>
      <c r="AE22" s="105"/>
      <c r="AF22" s="105">
        <f t="shared" ref="AF22:AF25" si="32">AG22+AH22+AI22+AJ22</f>
        <v>0.64748147253694299</v>
      </c>
      <c r="AG22" s="105"/>
      <c r="AH22" s="105"/>
      <c r="AI22" s="105">
        <v>0.64748147253694299</v>
      </c>
      <c r="AJ22" s="105"/>
      <c r="AK22" s="105">
        <f t="shared" si="19"/>
        <v>0</v>
      </c>
      <c r="AL22" s="105"/>
      <c r="AM22" s="105"/>
      <c r="AN22" s="105"/>
      <c r="AO22" s="105"/>
      <c r="AP22" s="105">
        <f t="shared" ref="AP22:AP25" si="33">AQ22+AR22+AS22+AT22</f>
        <v>0.64748147253694299</v>
      </c>
      <c r="AQ22" s="105"/>
      <c r="AR22" s="105"/>
      <c r="AS22" s="105">
        <f t="shared" ref="AS22:AS25" si="34">T22+Y22+AI22</f>
        <v>0.64748147253694299</v>
      </c>
      <c r="AT22" s="105"/>
      <c r="AU22" s="105">
        <f t="shared" si="22"/>
        <v>0</v>
      </c>
      <c r="AV22" s="105"/>
      <c r="AW22" s="105"/>
      <c r="AX22" s="105">
        <f t="shared" si="23"/>
        <v>0</v>
      </c>
      <c r="AY22" s="105"/>
    </row>
    <row r="23" spans="1:51" ht="17.25" customHeight="1" x14ac:dyDescent="0.25">
      <c r="A23" s="170" t="s">
        <v>289</v>
      </c>
      <c r="B23" s="171" t="s">
        <v>280</v>
      </c>
      <c r="C23" s="198" t="s">
        <v>276</v>
      </c>
      <c r="D23" s="198">
        <v>2023</v>
      </c>
      <c r="E23" s="198">
        <v>2023</v>
      </c>
      <c r="F23" s="198"/>
      <c r="G23" s="105">
        <f t="shared" si="10"/>
        <v>0.40623190956195099</v>
      </c>
      <c r="H23" s="105">
        <f t="shared" si="11"/>
        <v>0.40623190956195099</v>
      </c>
      <c r="I23" s="124">
        <v>43922</v>
      </c>
      <c r="J23" s="105">
        <f t="shared" si="29"/>
        <v>0</v>
      </c>
      <c r="K23" s="105">
        <f t="shared" si="13"/>
        <v>0</v>
      </c>
      <c r="L23" s="124">
        <v>44287</v>
      </c>
      <c r="M23" s="105">
        <f t="shared" si="14"/>
        <v>0.40623190956195099</v>
      </c>
      <c r="N23" s="105">
        <f t="shared" si="9"/>
        <v>0</v>
      </c>
      <c r="O23" s="105"/>
      <c r="P23" s="105"/>
      <c r="Q23" s="105">
        <f t="shared" si="30"/>
        <v>0</v>
      </c>
      <c r="R23" s="105"/>
      <c r="S23" s="105"/>
      <c r="T23" s="105"/>
      <c r="U23" s="105"/>
      <c r="V23" s="105">
        <f t="shared" si="31"/>
        <v>0</v>
      </c>
      <c r="W23" s="105"/>
      <c r="X23" s="105"/>
      <c r="Y23" s="105"/>
      <c r="Z23" s="105"/>
      <c r="AA23" s="105">
        <f t="shared" si="17"/>
        <v>0</v>
      </c>
      <c r="AB23" s="105"/>
      <c r="AC23" s="105"/>
      <c r="AD23" s="105"/>
      <c r="AE23" s="105"/>
      <c r="AF23" s="105">
        <f t="shared" si="32"/>
        <v>0.40623190956195099</v>
      </c>
      <c r="AG23" s="105"/>
      <c r="AH23" s="105"/>
      <c r="AI23" s="105">
        <v>0.40623190956195099</v>
      </c>
      <c r="AJ23" s="105"/>
      <c r="AK23" s="105">
        <f t="shared" si="19"/>
        <v>0</v>
      </c>
      <c r="AL23" s="105"/>
      <c r="AM23" s="105"/>
      <c r="AN23" s="105"/>
      <c r="AO23" s="105"/>
      <c r="AP23" s="105">
        <f t="shared" si="33"/>
        <v>0.40623190956195099</v>
      </c>
      <c r="AQ23" s="105"/>
      <c r="AR23" s="105"/>
      <c r="AS23" s="105">
        <f t="shared" si="34"/>
        <v>0.40623190956195099</v>
      </c>
      <c r="AT23" s="105"/>
      <c r="AU23" s="105">
        <f t="shared" si="22"/>
        <v>0</v>
      </c>
      <c r="AV23" s="105"/>
      <c r="AW23" s="105"/>
      <c r="AX23" s="105">
        <f t="shared" si="23"/>
        <v>0</v>
      </c>
      <c r="AY23" s="105"/>
    </row>
    <row r="24" spans="1:51" ht="17.25" customHeight="1" x14ac:dyDescent="0.25">
      <c r="A24" s="170" t="s">
        <v>290</v>
      </c>
      <c r="B24" s="171" t="s">
        <v>281</v>
      </c>
      <c r="C24" s="198" t="s">
        <v>277</v>
      </c>
      <c r="D24" s="198">
        <v>2023</v>
      </c>
      <c r="E24" s="198">
        <v>2023</v>
      </c>
      <c r="F24" s="198"/>
      <c r="G24" s="105">
        <f t="shared" si="10"/>
        <v>2.1948739681624247</v>
      </c>
      <c r="H24" s="105">
        <f t="shared" si="11"/>
        <v>2.1948739681624247</v>
      </c>
      <c r="I24" s="124">
        <v>43922</v>
      </c>
      <c r="J24" s="105">
        <f t="shared" si="29"/>
        <v>0</v>
      </c>
      <c r="K24" s="105">
        <f t="shared" si="13"/>
        <v>0</v>
      </c>
      <c r="L24" s="124">
        <v>44287</v>
      </c>
      <c r="M24" s="105">
        <f t="shared" si="14"/>
        <v>2.1948739681624247</v>
      </c>
      <c r="N24" s="105">
        <f t="shared" si="9"/>
        <v>0</v>
      </c>
      <c r="O24" s="105"/>
      <c r="P24" s="105"/>
      <c r="Q24" s="105">
        <f t="shared" si="30"/>
        <v>0</v>
      </c>
      <c r="R24" s="105"/>
      <c r="S24" s="105"/>
      <c r="T24" s="105"/>
      <c r="U24" s="105"/>
      <c r="V24" s="105">
        <f t="shared" si="31"/>
        <v>0</v>
      </c>
      <c r="W24" s="105"/>
      <c r="X24" s="105"/>
      <c r="Y24" s="105"/>
      <c r="Z24" s="105"/>
      <c r="AA24" s="105">
        <f t="shared" si="17"/>
        <v>0</v>
      </c>
      <c r="AB24" s="105"/>
      <c r="AC24" s="105"/>
      <c r="AD24" s="105"/>
      <c r="AE24" s="105"/>
      <c r="AF24" s="105">
        <f t="shared" si="32"/>
        <v>2.1948739681624247</v>
      </c>
      <c r="AG24" s="105"/>
      <c r="AH24" s="105"/>
      <c r="AI24" s="105">
        <v>2.1948739681624247</v>
      </c>
      <c r="AJ24" s="105"/>
      <c r="AK24" s="105">
        <f t="shared" si="19"/>
        <v>0</v>
      </c>
      <c r="AL24" s="105"/>
      <c r="AM24" s="105"/>
      <c r="AN24" s="105"/>
      <c r="AO24" s="105"/>
      <c r="AP24" s="105">
        <f t="shared" si="33"/>
        <v>2.1948739681624247</v>
      </c>
      <c r="AQ24" s="105"/>
      <c r="AR24" s="105"/>
      <c r="AS24" s="105">
        <f t="shared" si="34"/>
        <v>2.1948739681624247</v>
      </c>
      <c r="AT24" s="105"/>
      <c r="AU24" s="105">
        <f t="shared" si="22"/>
        <v>0</v>
      </c>
      <c r="AV24" s="105"/>
      <c r="AW24" s="105"/>
      <c r="AX24" s="105">
        <f t="shared" si="23"/>
        <v>0</v>
      </c>
      <c r="AY24" s="105"/>
    </row>
    <row r="25" spans="1:51" ht="17.25" customHeight="1" x14ac:dyDescent="0.25">
      <c r="A25" s="170" t="s">
        <v>291</v>
      </c>
      <c r="B25" s="171" t="s">
        <v>282</v>
      </c>
      <c r="C25" s="198" t="s">
        <v>278</v>
      </c>
      <c r="D25" s="198">
        <v>2023</v>
      </c>
      <c r="E25" s="198">
        <v>2023</v>
      </c>
      <c r="F25" s="198"/>
      <c r="G25" s="105">
        <f t="shared" si="10"/>
        <v>2.6521676055792942</v>
      </c>
      <c r="H25" s="105">
        <f t="shared" si="11"/>
        <v>2.6521676055792942</v>
      </c>
      <c r="I25" s="124">
        <v>43922</v>
      </c>
      <c r="J25" s="105">
        <f t="shared" si="29"/>
        <v>0</v>
      </c>
      <c r="K25" s="105">
        <f t="shared" si="13"/>
        <v>0</v>
      </c>
      <c r="L25" s="124">
        <v>44287</v>
      </c>
      <c r="M25" s="105">
        <f t="shared" si="14"/>
        <v>2.6521676055792942</v>
      </c>
      <c r="N25" s="105">
        <f t="shared" si="9"/>
        <v>0</v>
      </c>
      <c r="O25" s="105"/>
      <c r="P25" s="105"/>
      <c r="Q25" s="105">
        <f t="shared" si="30"/>
        <v>0</v>
      </c>
      <c r="R25" s="105"/>
      <c r="S25" s="105"/>
      <c r="T25" s="105"/>
      <c r="U25" s="105"/>
      <c r="V25" s="105">
        <f t="shared" si="31"/>
        <v>0</v>
      </c>
      <c r="W25" s="105"/>
      <c r="X25" s="105"/>
      <c r="Y25" s="105"/>
      <c r="Z25" s="105"/>
      <c r="AA25" s="105">
        <f t="shared" si="17"/>
        <v>0</v>
      </c>
      <c r="AB25" s="105"/>
      <c r="AC25" s="105"/>
      <c r="AD25" s="105"/>
      <c r="AE25" s="105"/>
      <c r="AF25" s="105">
        <f t="shared" si="32"/>
        <v>2.6521676055792942</v>
      </c>
      <c r="AG25" s="105"/>
      <c r="AH25" s="105"/>
      <c r="AI25" s="105">
        <v>2.6521676055792942</v>
      </c>
      <c r="AJ25" s="105"/>
      <c r="AK25" s="105">
        <f t="shared" si="19"/>
        <v>0</v>
      </c>
      <c r="AL25" s="105"/>
      <c r="AM25" s="105"/>
      <c r="AN25" s="105"/>
      <c r="AO25" s="105"/>
      <c r="AP25" s="105">
        <f t="shared" si="33"/>
        <v>2.6521676055792942</v>
      </c>
      <c r="AQ25" s="105"/>
      <c r="AR25" s="105"/>
      <c r="AS25" s="105">
        <f t="shared" si="34"/>
        <v>2.6521676055792942</v>
      </c>
      <c r="AT25" s="105"/>
      <c r="AU25" s="105">
        <f t="shared" si="22"/>
        <v>0</v>
      </c>
      <c r="AV25" s="105"/>
      <c r="AW25" s="105"/>
      <c r="AX25" s="105">
        <f t="shared" si="23"/>
        <v>0</v>
      </c>
      <c r="AY25" s="105"/>
    </row>
    <row r="26" spans="1:51" ht="9" customHeight="1" x14ac:dyDescent="0.25">
      <c r="A26" s="109"/>
      <c r="B26" s="110"/>
      <c r="C26" s="198"/>
      <c r="D26" s="198"/>
      <c r="E26" s="198"/>
      <c r="F26" s="198"/>
      <c r="G26" s="105"/>
      <c r="H26" s="105"/>
      <c r="I26" s="124"/>
      <c r="J26" s="105"/>
      <c r="K26" s="105"/>
      <c r="L26" s="124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</row>
    <row r="27" spans="1:51" ht="19.5" customHeight="1" x14ac:dyDescent="0.25">
      <c r="A27" s="111">
        <v>2</v>
      </c>
      <c r="B27" s="112" t="s">
        <v>262</v>
      </c>
      <c r="C27" s="198"/>
      <c r="D27" s="198"/>
      <c r="E27" s="198"/>
      <c r="F27" s="198"/>
      <c r="G27" s="107">
        <f>SUM(G28:G29)</f>
        <v>693.57384292508277</v>
      </c>
      <c r="H27" s="107">
        <f>SUM(H28:H29)</f>
        <v>693.57384292508277</v>
      </c>
      <c r="I27" s="198"/>
      <c r="J27" s="107">
        <f>SUM(J28:J29)</f>
        <v>381.52917158854348</v>
      </c>
      <c r="K27" s="107">
        <f>SUM(K28:K29)</f>
        <v>389.27542827997803</v>
      </c>
      <c r="L27" s="198"/>
      <c r="M27" s="107">
        <f t="shared" ref="M27" si="35">SUM(M28:M29)</f>
        <v>693.57384292508277</v>
      </c>
      <c r="N27" s="107">
        <f t="shared" ref="N27:AT27" si="36">SUM(N28:N29)</f>
        <v>389.27542827997803</v>
      </c>
      <c r="O27" s="107">
        <f t="shared" ref="O27" si="37">SUM(O28:O29)</f>
        <v>0</v>
      </c>
      <c r="P27" s="107">
        <f t="shared" si="36"/>
        <v>0</v>
      </c>
      <c r="Q27" s="107">
        <f t="shared" si="36"/>
        <v>13.363974499999999</v>
      </c>
      <c r="R27" s="107">
        <f t="shared" si="36"/>
        <v>0</v>
      </c>
      <c r="S27" s="107">
        <f t="shared" si="36"/>
        <v>0</v>
      </c>
      <c r="T27" s="107">
        <f t="shared" si="36"/>
        <v>13.363974499999999</v>
      </c>
      <c r="U27" s="107">
        <f t="shared" si="36"/>
        <v>0</v>
      </c>
      <c r="V27" s="107">
        <f t="shared" si="36"/>
        <v>331.86791783080008</v>
      </c>
      <c r="W27" s="107">
        <f t="shared" si="36"/>
        <v>0</v>
      </c>
      <c r="X27" s="107">
        <f t="shared" si="36"/>
        <v>0</v>
      </c>
      <c r="Y27" s="107">
        <f t="shared" si="36"/>
        <v>331.86791783080008</v>
      </c>
      <c r="Z27" s="107">
        <f t="shared" si="36"/>
        <v>0</v>
      </c>
      <c r="AA27" s="107">
        <f t="shared" ref="AA27:AE27" si="38">SUM(AA28:AA29)</f>
        <v>174.50877980267998</v>
      </c>
      <c r="AB27" s="107">
        <f t="shared" si="38"/>
        <v>0</v>
      </c>
      <c r="AC27" s="107">
        <f t="shared" si="38"/>
        <v>0</v>
      </c>
      <c r="AD27" s="107">
        <f t="shared" si="38"/>
        <v>174.50877980267998</v>
      </c>
      <c r="AE27" s="107">
        <f t="shared" si="38"/>
        <v>0</v>
      </c>
      <c r="AF27" s="107">
        <f t="shared" si="36"/>
        <v>348.34195059428276</v>
      </c>
      <c r="AG27" s="107">
        <f t="shared" si="36"/>
        <v>0</v>
      </c>
      <c r="AH27" s="107">
        <f t="shared" si="36"/>
        <v>0</v>
      </c>
      <c r="AI27" s="107">
        <f t="shared" si="36"/>
        <v>348.34195059428276</v>
      </c>
      <c r="AJ27" s="107">
        <f t="shared" si="36"/>
        <v>0</v>
      </c>
      <c r="AK27" s="107">
        <f t="shared" ref="AK27:AO27" si="39">SUM(AK28:AK29)</f>
        <v>201.40267397729804</v>
      </c>
      <c r="AL27" s="107">
        <f t="shared" si="39"/>
        <v>0</v>
      </c>
      <c r="AM27" s="107">
        <f t="shared" si="39"/>
        <v>0</v>
      </c>
      <c r="AN27" s="107">
        <f t="shared" si="39"/>
        <v>201.40267397729804</v>
      </c>
      <c r="AO27" s="107">
        <f t="shared" si="39"/>
        <v>0</v>
      </c>
      <c r="AP27" s="107">
        <f t="shared" si="36"/>
        <v>693.57384292508277</v>
      </c>
      <c r="AQ27" s="107">
        <f t="shared" si="36"/>
        <v>0</v>
      </c>
      <c r="AR27" s="107">
        <f t="shared" si="36"/>
        <v>0</v>
      </c>
      <c r="AS27" s="107">
        <f t="shared" si="36"/>
        <v>693.57384292508277</v>
      </c>
      <c r="AT27" s="107">
        <f t="shared" si="36"/>
        <v>0</v>
      </c>
      <c r="AU27" s="107">
        <f t="shared" ref="AU27:AY27" si="40">SUM(AU28:AU29)</f>
        <v>389.27542827997803</v>
      </c>
      <c r="AV27" s="107">
        <f t="shared" si="40"/>
        <v>0</v>
      </c>
      <c r="AW27" s="107">
        <f t="shared" si="40"/>
        <v>0</v>
      </c>
      <c r="AX27" s="107">
        <f t="shared" si="40"/>
        <v>389.27542827997803</v>
      </c>
      <c r="AY27" s="107">
        <f t="shared" si="40"/>
        <v>0</v>
      </c>
    </row>
    <row r="28" spans="1:51" ht="31.5" x14ac:dyDescent="0.25">
      <c r="A28" s="109" t="s">
        <v>202</v>
      </c>
      <c r="B28" s="110" t="s">
        <v>255</v>
      </c>
      <c r="C28" s="198" t="s">
        <v>270</v>
      </c>
      <c r="D28" s="198">
        <v>2021</v>
      </c>
      <c r="E28" s="198">
        <v>2023</v>
      </c>
      <c r="F28" s="198">
        <v>2023</v>
      </c>
      <c r="G28" s="105">
        <f t="shared" ref="G28" si="41">H28</f>
        <v>693.57384292508277</v>
      </c>
      <c r="H28" s="105">
        <f>AP28</f>
        <v>693.57384292508277</v>
      </c>
      <c r="I28" s="124">
        <v>43922</v>
      </c>
      <c r="J28" s="105">
        <f>T28+AD28+AN28/1.04</f>
        <v>381.52917158854348</v>
      </c>
      <c r="K28" s="105">
        <f>AU28</f>
        <v>389.27542827997803</v>
      </c>
      <c r="L28" s="124">
        <v>44652</v>
      </c>
      <c r="M28" s="105">
        <f>AP28</f>
        <v>693.57384292508277</v>
      </c>
      <c r="N28" s="105">
        <f>AU28</f>
        <v>389.27542827997803</v>
      </c>
      <c r="O28" s="105"/>
      <c r="P28" s="105"/>
      <c r="Q28" s="105">
        <f t="shared" ref="Q28" si="42">R28+S28+T28+U28</f>
        <v>13.363974499999999</v>
      </c>
      <c r="R28" s="105"/>
      <c r="S28" s="105"/>
      <c r="T28" s="105">
        <f>[1]Прогнозный!$G$40/1000000</f>
        <v>13.363974499999999</v>
      </c>
      <c r="U28" s="105"/>
      <c r="V28" s="105">
        <f t="shared" ref="V28" si="43">W28+X28+Y28+Z28</f>
        <v>331.86791783080008</v>
      </c>
      <c r="W28" s="105"/>
      <c r="X28" s="105"/>
      <c r="Y28" s="105">
        <f>[1]Прогнозный!$L$33/1000000</f>
        <v>331.86791783080008</v>
      </c>
      <c r="Z28" s="105"/>
      <c r="AA28" s="105">
        <f t="shared" ref="AA28" si="44">AB28+AC28+AD28+AE28</f>
        <v>174.50877980267998</v>
      </c>
      <c r="AB28" s="105"/>
      <c r="AC28" s="105"/>
      <c r="AD28" s="105">
        <v>174.50877980267998</v>
      </c>
      <c r="AE28" s="105"/>
      <c r="AF28" s="105">
        <f t="shared" ref="AF28" si="45">AG28+AH28+AI28+AJ28</f>
        <v>348.34195059428276</v>
      </c>
      <c r="AG28" s="105"/>
      <c r="AH28" s="105"/>
      <c r="AI28" s="105">
        <f>[1]Прогнозный!$Q$33/1000000</f>
        <v>348.34195059428276</v>
      </c>
      <c r="AJ28" s="105"/>
      <c r="AK28" s="105">
        <f t="shared" ref="AK28" si="46">AL28+AM28+AN28+AO28</f>
        <v>201.40267397729804</v>
      </c>
      <c r="AL28" s="105"/>
      <c r="AM28" s="105"/>
      <c r="AN28" s="105">
        <v>201.40267397729804</v>
      </c>
      <c r="AO28" s="105"/>
      <c r="AP28" s="105">
        <f t="shared" ref="AP28" si="47">AQ28+AR28+AS28+AT28</f>
        <v>693.57384292508277</v>
      </c>
      <c r="AQ28" s="105"/>
      <c r="AR28" s="105"/>
      <c r="AS28" s="105">
        <f>T28+Y28+AI28</f>
        <v>693.57384292508277</v>
      </c>
      <c r="AT28" s="105"/>
      <c r="AU28" s="105">
        <f t="shared" ref="AU28" si="48">AV28+AW28+AX28+AY28</f>
        <v>389.27542827997803</v>
      </c>
      <c r="AV28" s="105"/>
      <c r="AW28" s="105"/>
      <c r="AX28" s="105">
        <f>T28+AD28+AN28</f>
        <v>389.27542827997803</v>
      </c>
      <c r="AY28" s="105"/>
    </row>
    <row r="29" spans="1:51" ht="8.25" customHeight="1" x14ac:dyDescent="0.25">
      <c r="A29" s="109"/>
      <c r="B29" s="110"/>
      <c r="C29" s="198"/>
      <c r="D29" s="198"/>
      <c r="E29" s="198"/>
      <c r="F29" s="198"/>
      <c r="G29" s="105"/>
      <c r="H29" s="105"/>
      <c r="I29" s="124"/>
      <c r="J29" s="105"/>
      <c r="K29" s="105"/>
      <c r="L29" s="124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</row>
    <row r="30" spans="1:51" ht="19.5" customHeight="1" outlineLevel="1" x14ac:dyDescent="0.25">
      <c r="A30" s="108">
        <v>3</v>
      </c>
      <c r="B30" s="112" t="s">
        <v>263</v>
      </c>
      <c r="C30" s="198"/>
      <c r="D30" s="198"/>
      <c r="E30" s="198"/>
      <c r="F30" s="198"/>
      <c r="G30" s="107">
        <f>SUM(G31:G34)</f>
        <v>0</v>
      </c>
      <c r="H30" s="107">
        <f>SUM(H31:H34)</f>
        <v>0</v>
      </c>
      <c r="I30" s="198"/>
      <c r="J30" s="107">
        <f>SUM(J31:J34)</f>
        <v>0.71328181199999996</v>
      </c>
      <c r="K30" s="107">
        <f>SUM(K31:K34)</f>
        <v>0.71328181199999996</v>
      </c>
      <c r="L30" s="198"/>
      <c r="M30" s="107">
        <f t="shared" ref="M30:AY30" si="49">SUM(M31:M34)</f>
        <v>0</v>
      </c>
      <c r="N30" s="107">
        <f t="shared" si="49"/>
        <v>0.71328181199999996</v>
      </c>
      <c r="O30" s="107">
        <f t="shared" si="49"/>
        <v>0</v>
      </c>
      <c r="P30" s="107">
        <f t="shared" si="49"/>
        <v>0</v>
      </c>
      <c r="Q30" s="107">
        <f t="shared" si="49"/>
        <v>0</v>
      </c>
      <c r="R30" s="107">
        <f t="shared" si="49"/>
        <v>0</v>
      </c>
      <c r="S30" s="107">
        <f t="shared" si="49"/>
        <v>0</v>
      </c>
      <c r="T30" s="107">
        <f t="shared" si="49"/>
        <v>0</v>
      </c>
      <c r="U30" s="107">
        <f t="shared" si="49"/>
        <v>0</v>
      </c>
      <c r="V30" s="107">
        <f t="shared" si="49"/>
        <v>0</v>
      </c>
      <c r="W30" s="107">
        <f t="shared" si="49"/>
        <v>0</v>
      </c>
      <c r="X30" s="107">
        <f t="shared" si="49"/>
        <v>0</v>
      </c>
      <c r="Y30" s="107">
        <f t="shared" si="49"/>
        <v>0</v>
      </c>
      <c r="Z30" s="107">
        <f t="shared" si="49"/>
        <v>0</v>
      </c>
      <c r="AA30" s="107">
        <f t="shared" si="49"/>
        <v>0.71328181199999996</v>
      </c>
      <c r="AB30" s="107">
        <f t="shared" si="49"/>
        <v>0</v>
      </c>
      <c r="AC30" s="107">
        <f t="shared" si="49"/>
        <v>0</v>
      </c>
      <c r="AD30" s="107">
        <f t="shared" si="49"/>
        <v>0.71328181199999996</v>
      </c>
      <c r="AE30" s="107">
        <f t="shared" si="49"/>
        <v>0</v>
      </c>
      <c r="AF30" s="107">
        <f t="shared" si="49"/>
        <v>0</v>
      </c>
      <c r="AG30" s="107">
        <f t="shared" si="49"/>
        <v>0</v>
      </c>
      <c r="AH30" s="107">
        <f t="shared" si="49"/>
        <v>0</v>
      </c>
      <c r="AI30" s="107">
        <f t="shared" si="49"/>
        <v>0</v>
      </c>
      <c r="AJ30" s="107">
        <f t="shared" si="49"/>
        <v>0</v>
      </c>
      <c r="AK30" s="107">
        <f t="shared" si="49"/>
        <v>0</v>
      </c>
      <c r="AL30" s="107">
        <f t="shared" si="49"/>
        <v>0</v>
      </c>
      <c r="AM30" s="107">
        <f t="shared" si="49"/>
        <v>0</v>
      </c>
      <c r="AN30" s="107">
        <f t="shared" si="49"/>
        <v>0</v>
      </c>
      <c r="AO30" s="107">
        <f t="shared" si="49"/>
        <v>0</v>
      </c>
      <c r="AP30" s="107">
        <f t="shared" si="49"/>
        <v>0</v>
      </c>
      <c r="AQ30" s="107">
        <f t="shared" si="49"/>
        <v>0</v>
      </c>
      <c r="AR30" s="107">
        <f t="shared" si="49"/>
        <v>0</v>
      </c>
      <c r="AS30" s="107">
        <f t="shared" si="49"/>
        <v>0</v>
      </c>
      <c r="AT30" s="107">
        <f t="shared" si="49"/>
        <v>0</v>
      </c>
      <c r="AU30" s="107">
        <f t="shared" si="49"/>
        <v>0.71328181199999996</v>
      </c>
      <c r="AV30" s="107">
        <f t="shared" si="49"/>
        <v>0</v>
      </c>
      <c r="AW30" s="107">
        <f t="shared" si="49"/>
        <v>0</v>
      </c>
      <c r="AX30" s="107">
        <f t="shared" si="49"/>
        <v>0.71328181199999996</v>
      </c>
      <c r="AY30" s="107">
        <f t="shared" si="49"/>
        <v>0</v>
      </c>
    </row>
    <row r="31" spans="1:51" ht="17.25" customHeight="1" outlineLevel="1" x14ac:dyDescent="0.25">
      <c r="A31" s="170" t="s">
        <v>300</v>
      </c>
      <c r="B31" s="171" t="s">
        <v>302</v>
      </c>
      <c r="C31" s="198" t="s">
        <v>304</v>
      </c>
      <c r="D31" s="198">
        <v>2022</v>
      </c>
      <c r="E31" s="198"/>
      <c r="F31" s="198">
        <v>2023</v>
      </c>
      <c r="G31" s="105"/>
      <c r="H31" s="105"/>
      <c r="I31" s="124"/>
      <c r="J31" s="105">
        <f t="shared" ref="J31:J32" si="50">T31+AD31+AN31/1.04</f>
        <v>0.49249431199999993</v>
      </c>
      <c r="K31" s="105">
        <f t="shared" ref="K31:K32" si="51">AU31</f>
        <v>0.49249431199999993</v>
      </c>
      <c r="L31" s="124">
        <v>44652</v>
      </c>
      <c r="M31" s="105"/>
      <c r="N31" s="105">
        <f>AU31</f>
        <v>0.49249431199999993</v>
      </c>
      <c r="O31" s="105"/>
      <c r="P31" s="105"/>
      <c r="Q31" s="105">
        <f t="shared" ref="Q31:Q32" si="52">R31+S31+T31+U31</f>
        <v>0</v>
      </c>
      <c r="R31" s="105"/>
      <c r="S31" s="105"/>
      <c r="T31" s="105"/>
      <c r="U31" s="105"/>
      <c r="V31" s="105">
        <f t="shared" ref="V31:V32" si="53">W31+X31+Y31+Z31</f>
        <v>0</v>
      </c>
      <c r="W31" s="105"/>
      <c r="X31" s="105"/>
      <c r="Y31" s="105"/>
      <c r="Z31" s="105"/>
      <c r="AA31" s="105">
        <f t="shared" ref="AA31:AA32" si="54">AB31+AC31+AD31+AE31</f>
        <v>0.49249431199999993</v>
      </c>
      <c r="AB31" s="105"/>
      <c r="AC31" s="105"/>
      <c r="AD31" s="105">
        <v>0.49249431199999993</v>
      </c>
      <c r="AE31" s="105"/>
      <c r="AF31" s="105">
        <f t="shared" ref="AF31:AF32" si="55">AG31+AH31+AI31+AJ31</f>
        <v>0</v>
      </c>
      <c r="AG31" s="105"/>
      <c r="AH31" s="105"/>
      <c r="AI31" s="105"/>
      <c r="AJ31" s="105"/>
      <c r="AK31" s="105">
        <f t="shared" ref="AK31:AK32" si="56">AL31+AM31+AN31+AO31</f>
        <v>0</v>
      </c>
      <c r="AL31" s="105"/>
      <c r="AM31" s="105"/>
      <c r="AN31" s="105"/>
      <c r="AO31" s="105"/>
      <c r="AP31" s="105">
        <f t="shared" ref="AP31:AP32" si="57">AQ31+AR31+AS31+AT31</f>
        <v>0</v>
      </c>
      <c r="AQ31" s="105"/>
      <c r="AR31" s="105"/>
      <c r="AS31" s="105">
        <f t="shared" ref="AS31:AS32" si="58">T31+Y31+AI31</f>
        <v>0</v>
      </c>
      <c r="AT31" s="105"/>
      <c r="AU31" s="105">
        <f t="shared" ref="AU31:AU32" si="59">AV31+AW31+AX31+AY31</f>
        <v>0.49249431199999993</v>
      </c>
      <c r="AV31" s="105"/>
      <c r="AW31" s="105"/>
      <c r="AX31" s="105">
        <f t="shared" ref="AX31:AX32" si="60">T31+AD31+AN31</f>
        <v>0.49249431199999993</v>
      </c>
      <c r="AY31" s="105"/>
    </row>
    <row r="32" spans="1:51" ht="17.25" customHeight="1" outlineLevel="1" x14ac:dyDescent="0.25">
      <c r="A32" s="170" t="s">
        <v>301</v>
      </c>
      <c r="B32" s="171" t="s">
        <v>303</v>
      </c>
      <c r="C32" s="198" t="s">
        <v>305</v>
      </c>
      <c r="D32" s="198">
        <v>2022</v>
      </c>
      <c r="E32" s="198"/>
      <c r="F32" s="198">
        <v>2022</v>
      </c>
      <c r="G32" s="105"/>
      <c r="H32" s="105"/>
      <c r="I32" s="124"/>
      <c r="J32" s="105">
        <f t="shared" si="50"/>
        <v>0.22078749999999997</v>
      </c>
      <c r="K32" s="105">
        <f t="shared" si="51"/>
        <v>0.22078749999999997</v>
      </c>
      <c r="L32" s="124">
        <v>44287</v>
      </c>
      <c r="M32" s="105"/>
      <c r="N32" s="105">
        <f>AU32</f>
        <v>0.22078749999999997</v>
      </c>
      <c r="O32" s="105"/>
      <c r="P32" s="105"/>
      <c r="Q32" s="105">
        <f t="shared" si="52"/>
        <v>0</v>
      </c>
      <c r="R32" s="105"/>
      <c r="S32" s="105"/>
      <c r="T32" s="105"/>
      <c r="U32" s="105"/>
      <c r="V32" s="105">
        <f t="shared" si="53"/>
        <v>0</v>
      </c>
      <c r="W32" s="105"/>
      <c r="X32" s="105"/>
      <c r="Y32" s="105"/>
      <c r="Z32" s="105"/>
      <c r="AA32" s="105">
        <f t="shared" si="54"/>
        <v>0.22078749999999997</v>
      </c>
      <c r="AB32" s="105"/>
      <c r="AC32" s="105"/>
      <c r="AD32" s="105">
        <v>0.22078749999999997</v>
      </c>
      <c r="AE32" s="105"/>
      <c r="AF32" s="105">
        <f t="shared" si="55"/>
        <v>0</v>
      </c>
      <c r="AG32" s="105"/>
      <c r="AH32" s="105"/>
      <c r="AI32" s="105"/>
      <c r="AJ32" s="105"/>
      <c r="AK32" s="105">
        <f t="shared" si="56"/>
        <v>0</v>
      </c>
      <c r="AL32" s="105"/>
      <c r="AM32" s="105"/>
      <c r="AN32" s="105"/>
      <c r="AO32" s="105"/>
      <c r="AP32" s="105">
        <f t="shared" si="57"/>
        <v>0</v>
      </c>
      <c r="AQ32" s="105"/>
      <c r="AR32" s="105"/>
      <c r="AS32" s="105">
        <f t="shared" si="58"/>
        <v>0</v>
      </c>
      <c r="AT32" s="105"/>
      <c r="AU32" s="105">
        <f t="shared" si="59"/>
        <v>0.22078749999999997</v>
      </c>
      <c r="AV32" s="105"/>
      <c r="AW32" s="105"/>
      <c r="AX32" s="105">
        <f t="shared" si="60"/>
        <v>0.22078749999999997</v>
      </c>
      <c r="AY32" s="105"/>
    </row>
    <row r="33" spans="1:51" ht="17.25" hidden="1" customHeight="1" outlineLevel="1" x14ac:dyDescent="0.25">
      <c r="A33" s="170"/>
      <c r="B33" s="171"/>
      <c r="C33" s="198"/>
      <c r="D33" s="198"/>
      <c r="E33" s="198"/>
      <c r="F33" s="198"/>
      <c r="G33" s="105"/>
      <c r="H33" s="105"/>
      <c r="I33" s="124"/>
      <c r="J33" s="105"/>
      <c r="K33" s="105"/>
      <c r="L33" s="124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</row>
    <row r="34" spans="1:51" ht="18" hidden="1" customHeight="1" outlineLevel="1" x14ac:dyDescent="0.25">
      <c r="A34" s="170"/>
      <c r="B34" s="171"/>
      <c r="C34" s="198"/>
      <c r="D34" s="198"/>
      <c r="E34" s="198"/>
      <c r="F34" s="198"/>
      <c r="G34" s="105"/>
      <c r="H34" s="105"/>
      <c r="I34" s="124"/>
      <c r="J34" s="105"/>
      <c r="K34" s="105"/>
      <c r="L34" s="124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</row>
    <row r="35" spans="1:51" s="106" customFormat="1" ht="19.5" customHeight="1" collapsed="1" x14ac:dyDescent="0.3">
      <c r="A35" s="103"/>
      <c r="B35" s="104" t="s">
        <v>199</v>
      </c>
      <c r="C35" s="103"/>
      <c r="D35" s="103"/>
      <c r="E35" s="103"/>
      <c r="F35" s="103"/>
      <c r="G35" s="113">
        <f>G30+G27+G14</f>
        <v>707.04979930951254</v>
      </c>
      <c r="H35" s="113">
        <f>H30+H27+H14</f>
        <v>707.04979930951254</v>
      </c>
      <c r="I35" s="103"/>
      <c r="J35" s="113">
        <f>J30+J27+J14</f>
        <v>389.11164995574097</v>
      </c>
      <c r="K35" s="113">
        <f>K30+K27+K14</f>
        <v>396.94089266038583</v>
      </c>
      <c r="L35" s="103"/>
      <c r="M35" s="113">
        <f t="shared" ref="M35:AY35" si="61">M30+M27+M14</f>
        <v>707.04979930951254</v>
      </c>
      <c r="N35" s="113">
        <f t="shared" si="61"/>
        <v>396.94089266038583</v>
      </c>
      <c r="O35" s="113">
        <f t="shared" si="61"/>
        <v>0</v>
      </c>
      <c r="P35" s="113">
        <f t="shared" si="61"/>
        <v>0</v>
      </c>
      <c r="Q35" s="113">
        <f t="shared" si="61"/>
        <v>14.32462684876416</v>
      </c>
      <c r="R35" s="113">
        <f t="shared" si="61"/>
        <v>0</v>
      </c>
      <c r="S35" s="113">
        <f t="shared" si="61"/>
        <v>0</v>
      </c>
      <c r="T35" s="113">
        <f t="shared" si="61"/>
        <v>14.32462684876416</v>
      </c>
      <c r="U35" s="113">
        <f t="shared" si="61"/>
        <v>0</v>
      </c>
      <c r="V35" s="113">
        <f t="shared" si="61"/>
        <v>337.85539553276112</v>
      </c>
      <c r="W35" s="113">
        <f t="shared" si="61"/>
        <v>0</v>
      </c>
      <c r="X35" s="113">
        <f t="shared" si="61"/>
        <v>0</v>
      </c>
      <c r="Y35" s="113">
        <f t="shared" si="61"/>
        <v>337.85539553276112</v>
      </c>
      <c r="Z35" s="113">
        <f t="shared" si="61"/>
        <v>0</v>
      </c>
      <c r="AA35" s="113">
        <f t="shared" si="61"/>
        <v>181.21359183432361</v>
      </c>
      <c r="AB35" s="113">
        <f t="shared" si="61"/>
        <v>0</v>
      </c>
      <c r="AC35" s="113">
        <f t="shared" si="61"/>
        <v>0</v>
      </c>
      <c r="AD35" s="113">
        <f t="shared" si="61"/>
        <v>181.21359183432361</v>
      </c>
      <c r="AE35" s="113">
        <f t="shared" si="61"/>
        <v>0</v>
      </c>
      <c r="AF35" s="113">
        <f t="shared" si="61"/>
        <v>354.86977692798729</v>
      </c>
      <c r="AG35" s="113">
        <f t="shared" si="61"/>
        <v>0</v>
      </c>
      <c r="AH35" s="113">
        <f t="shared" si="61"/>
        <v>0</v>
      </c>
      <c r="AI35" s="113">
        <f t="shared" si="61"/>
        <v>354.86977692798729</v>
      </c>
      <c r="AJ35" s="113">
        <f t="shared" si="61"/>
        <v>0</v>
      </c>
      <c r="AK35" s="113">
        <f t="shared" si="61"/>
        <v>201.40267397729804</v>
      </c>
      <c r="AL35" s="113">
        <f t="shared" si="61"/>
        <v>0</v>
      </c>
      <c r="AM35" s="113">
        <f t="shared" si="61"/>
        <v>0</v>
      </c>
      <c r="AN35" s="113">
        <f t="shared" si="61"/>
        <v>201.40267397729804</v>
      </c>
      <c r="AO35" s="113">
        <f t="shared" si="61"/>
        <v>0</v>
      </c>
      <c r="AP35" s="113">
        <f t="shared" si="61"/>
        <v>707.04979930951254</v>
      </c>
      <c r="AQ35" s="113">
        <f t="shared" si="61"/>
        <v>0</v>
      </c>
      <c r="AR35" s="113">
        <f t="shared" si="61"/>
        <v>0</v>
      </c>
      <c r="AS35" s="113">
        <f t="shared" si="61"/>
        <v>707.04979930951254</v>
      </c>
      <c r="AT35" s="113">
        <f t="shared" si="61"/>
        <v>0</v>
      </c>
      <c r="AU35" s="113">
        <f t="shared" si="61"/>
        <v>396.94089266038583</v>
      </c>
      <c r="AV35" s="113">
        <f t="shared" si="61"/>
        <v>0</v>
      </c>
      <c r="AW35" s="113">
        <f t="shared" si="61"/>
        <v>0</v>
      </c>
      <c r="AX35" s="113">
        <f t="shared" si="61"/>
        <v>396.94089266038583</v>
      </c>
      <c r="AY35" s="113">
        <f t="shared" si="61"/>
        <v>0</v>
      </c>
    </row>
    <row r="37" spans="1:51" ht="39.75" hidden="1" customHeight="1" outlineLevel="1" x14ac:dyDescent="0.25">
      <c r="A37" s="213" t="s">
        <v>158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</row>
    <row r="38" spans="1:51" ht="39" hidden="1" customHeight="1" outlineLevel="1" x14ac:dyDescent="0.25">
      <c r="A38" s="212" t="s">
        <v>156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</row>
    <row r="39" spans="1:51" ht="147" hidden="1" customHeight="1" outlineLevel="1" x14ac:dyDescent="0.25">
      <c r="A39" s="211" t="s">
        <v>186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</row>
    <row r="40" spans="1:51" ht="15" customHeight="1" collapsed="1" x14ac:dyDescent="0.25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</row>
    <row r="41" spans="1:51" ht="17.25" customHeight="1" x14ac:dyDescent="0.25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00"/>
      <c r="N41" s="200"/>
      <c r="O41" s="200"/>
      <c r="Q41" s="144"/>
      <c r="R41" s="144"/>
      <c r="S41" s="144"/>
      <c r="T41" s="154"/>
      <c r="U41" s="144"/>
    </row>
    <row r="42" spans="1:51" ht="18" customHeight="1" outlineLevel="1" x14ac:dyDescent="0.25">
      <c r="A42" s="200"/>
      <c r="B42" s="200" t="s">
        <v>241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Q42" s="144"/>
      <c r="R42" s="144"/>
      <c r="S42" s="144"/>
      <c r="T42" s="144"/>
      <c r="U42" s="144"/>
      <c r="AW42" s="186" t="s">
        <v>243</v>
      </c>
    </row>
    <row r="43" spans="1:51" outlineLevel="1" x14ac:dyDescent="0.25">
      <c r="B43" s="186" t="s">
        <v>242</v>
      </c>
      <c r="Q43" s="144"/>
      <c r="R43" s="144"/>
      <c r="S43" s="144"/>
      <c r="T43" s="144"/>
      <c r="U43" s="144"/>
    </row>
    <row r="44" spans="1:51" x14ac:dyDescent="0.25"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</row>
  </sheetData>
  <mergeCells count="26">
    <mergeCell ref="AK11:AO11"/>
    <mergeCell ref="AU11:AY11"/>
    <mergeCell ref="E10:F11"/>
    <mergeCell ref="G11:I11"/>
    <mergeCell ref="G10:L10"/>
    <mergeCell ref="M10:N11"/>
    <mergeCell ref="O10:P11"/>
    <mergeCell ref="Q10:AY10"/>
    <mergeCell ref="AF11:AJ11"/>
    <mergeCell ref="AA11:AE11"/>
    <mergeCell ref="AP11:AT11"/>
    <mergeCell ref="A41:L41"/>
    <mergeCell ref="A38:P38"/>
    <mergeCell ref="A39:P39"/>
    <mergeCell ref="V11:Z11"/>
    <mergeCell ref="A37:P37"/>
    <mergeCell ref="A4:Z4"/>
    <mergeCell ref="A7:Z7"/>
    <mergeCell ref="A8:Z8"/>
    <mergeCell ref="A5:Z5"/>
    <mergeCell ref="B10:B12"/>
    <mergeCell ref="C10:C12"/>
    <mergeCell ref="A10:A12"/>
    <mergeCell ref="D10:D12"/>
    <mergeCell ref="J11:L11"/>
    <mergeCell ref="Q11:U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28:B29 B15:B26 B31:B34">
      <formula1>900</formula1>
    </dataValidation>
  </dataValidations>
  <printOptions horizontalCentered="1"/>
  <pageMargins left="0.47244094488188981" right="0.59055118110236227" top="0.43307086614173229" bottom="0.31496062992125984" header="0.15748031496062992" footer="0.19685039370078741"/>
  <pageSetup paperSize="8" scale="75" firstPageNumber="3" fitToWidth="2" orientation="landscape" blackAndWhite="1" useFirstPageNumber="1" r:id="rId1"/>
  <colBreaks count="1" manualBreakCount="1">
    <brk id="4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5"/>
  <sheetViews>
    <sheetView topLeftCell="A4" zoomScale="80" zoomScaleNormal="80" zoomScaleSheetLayoutView="90" workbookViewId="0">
      <pane xSplit="2" ySplit="9" topLeftCell="C13" activePane="bottomRight" state="frozen"/>
      <selection activeCell="A4" sqref="A4"/>
      <selection pane="topRight" activeCell="C4" sqref="C4"/>
      <selection pane="bottomLeft" activeCell="A13" sqref="A13"/>
      <selection pane="bottomRight" activeCell="F18" sqref="F18"/>
    </sheetView>
  </sheetViews>
  <sheetFormatPr defaultRowHeight="15.75" outlineLevelRow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9.25" style="28" customWidth="1"/>
    <col min="6" max="6" width="9.5" style="186" customWidth="1"/>
    <col min="7" max="7" width="15.5" style="28" customWidth="1"/>
    <col min="8" max="8" width="16.375" style="186" customWidth="1"/>
    <col min="9" max="9" width="8.375" style="28" customWidth="1"/>
    <col min="10" max="10" width="7.5" style="28" customWidth="1"/>
    <col min="11" max="11" width="9.5" style="28" customWidth="1"/>
    <col min="12" max="12" width="9.875" style="28" customWidth="1"/>
    <col min="13" max="13" width="7.5" style="28" customWidth="1"/>
    <col min="14" max="18" width="7.5" style="186" customWidth="1"/>
    <col min="19" max="19" width="9.25" style="28" customWidth="1"/>
    <col min="20" max="20" width="10.875" style="28" customWidth="1"/>
    <col min="21" max="22" width="10.875" style="186" customWidth="1"/>
    <col min="23" max="24" width="16.625" style="28" customWidth="1"/>
    <col min="25" max="25" width="16.625" style="186" customWidth="1"/>
    <col min="26" max="26" width="16.625" style="95" customWidth="1"/>
    <col min="27" max="27" width="16.625" style="186" customWidth="1"/>
    <col min="28" max="28" width="16.625" style="28" customWidth="1"/>
    <col min="29" max="29" width="14.875" style="28" customWidth="1"/>
    <col min="30" max="30" width="9.875" style="28" customWidth="1"/>
    <col min="31" max="31" width="7.125" style="28" customWidth="1"/>
    <col min="32" max="32" width="6" style="1" customWidth="1"/>
    <col min="33" max="33" width="8.375" style="1" customWidth="1"/>
    <col min="34" max="34" width="5.625" style="1" customWidth="1"/>
    <col min="35" max="35" width="7.375" style="1" customWidth="1"/>
    <col min="36" max="36" width="10" style="1" customWidth="1"/>
    <col min="37" max="41" width="10" style="35" customWidth="1"/>
    <col min="42" max="42" width="7.875" style="1" customWidth="1"/>
    <col min="43" max="43" width="6.75" style="1" customWidth="1"/>
    <col min="44" max="44" width="9" style="1" customWidth="1"/>
    <col min="45" max="45" width="6.125" style="1" customWidth="1"/>
    <col min="46" max="46" width="6.75" style="1" customWidth="1"/>
    <col min="47" max="47" width="9.375" style="1" customWidth="1"/>
    <col min="48" max="48" width="7.375" style="1" customWidth="1"/>
    <col min="49" max="55" width="7.25" style="1" customWidth="1"/>
    <col min="56" max="56" width="8.625" style="1" customWidth="1"/>
    <col min="57" max="57" width="6.125" style="1" customWidth="1"/>
    <col min="58" max="58" width="6.875" style="1" customWidth="1"/>
    <col min="59" max="59" width="9.625" style="1" customWidth="1"/>
    <col min="60" max="60" width="6.75" style="1" customWidth="1"/>
    <col min="61" max="61" width="7.75" style="1" customWidth="1"/>
    <col min="62" max="16384" width="9" style="1"/>
  </cols>
  <sheetData>
    <row r="1" spans="1:66" ht="22.5" x14ac:dyDescent="0.25">
      <c r="AB1" s="49" t="s">
        <v>155</v>
      </c>
      <c r="AF1" s="2"/>
      <c r="AG1" s="2"/>
      <c r="AH1" s="2"/>
      <c r="AI1" s="2"/>
      <c r="AJ1" s="2"/>
      <c r="AK1" s="88"/>
      <c r="AL1" s="88"/>
      <c r="AM1" s="88"/>
      <c r="AN1" s="88"/>
      <c r="AO1" s="88"/>
    </row>
    <row r="2" spans="1:66" ht="22.5" x14ac:dyDescent="0.3">
      <c r="AB2" s="50" t="s">
        <v>157</v>
      </c>
      <c r="AF2" s="2"/>
      <c r="AG2" s="2"/>
      <c r="AH2" s="2"/>
      <c r="AI2" s="2"/>
      <c r="AJ2" s="2"/>
      <c r="AK2" s="88"/>
      <c r="AL2" s="88"/>
      <c r="AM2" s="88"/>
      <c r="AN2" s="88"/>
      <c r="AO2" s="88"/>
    </row>
    <row r="3" spans="1:66" ht="18.75" x14ac:dyDescent="0.3">
      <c r="AB3" s="50"/>
      <c r="AF3" s="2"/>
      <c r="AG3" s="2"/>
      <c r="AH3" s="2"/>
      <c r="AI3" s="2"/>
      <c r="AJ3" s="2"/>
      <c r="AK3" s="88"/>
      <c r="AL3" s="88"/>
      <c r="AM3" s="88"/>
      <c r="AN3" s="88"/>
      <c r="AO3" s="88"/>
    </row>
    <row r="4" spans="1:66" ht="18.75" x14ac:dyDescent="0.3">
      <c r="A4" s="218" t="s">
        <v>99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F4" s="28"/>
      <c r="AG4" s="28"/>
      <c r="AH4" s="28"/>
      <c r="AI4" s="28"/>
      <c r="AJ4" s="28"/>
      <c r="AK4" s="88"/>
      <c r="AL4" s="88"/>
      <c r="AM4" s="88"/>
      <c r="AN4" s="88"/>
      <c r="AO4" s="88"/>
    </row>
    <row r="5" spans="1:66" ht="18.75" x14ac:dyDescent="0.3">
      <c r="A5" s="218" t="s">
        <v>101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185"/>
      <c r="Z5" s="96"/>
      <c r="AA5" s="185"/>
      <c r="AB5" s="41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6" s="33" customFormat="1" ht="18.75" x14ac:dyDescent="0.3">
      <c r="A6" s="41"/>
      <c r="B6" s="41"/>
      <c r="C6" s="41"/>
      <c r="D6" s="41"/>
      <c r="E6" s="41"/>
      <c r="F6" s="185"/>
      <c r="G6" s="41"/>
      <c r="H6" s="185"/>
      <c r="I6" s="41"/>
      <c r="J6" s="41"/>
      <c r="K6" s="41"/>
      <c r="L6" s="41"/>
      <c r="M6" s="41"/>
      <c r="N6" s="185"/>
      <c r="O6" s="185"/>
      <c r="P6" s="185"/>
      <c r="Q6" s="185"/>
      <c r="R6" s="185"/>
      <c r="S6" s="41"/>
      <c r="T6" s="41"/>
      <c r="U6" s="185"/>
      <c r="V6" s="185"/>
      <c r="W6" s="41"/>
      <c r="X6" s="41"/>
      <c r="Y6" s="185"/>
      <c r="Z6" s="96"/>
      <c r="AA6" s="185"/>
      <c r="AB6" s="41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</row>
    <row r="7" spans="1:66" ht="18.75" x14ac:dyDescent="0.25">
      <c r="A7" s="203" t="s">
        <v>317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51"/>
      <c r="AD7" s="51"/>
      <c r="AE7" s="51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</row>
    <row r="8" spans="1:66" x14ac:dyDescent="0.25">
      <c r="A8" s="204" t="s">
        <v>103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52"/>
      <c r="AD8" s="52"/>
      <c r="AE8" s="52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</row>
    <row r="9" spans="1:66" ht="15.75" customHeight="1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20"/>
      <c r="X9" s="220"/>
      <c r="Y9" s="220"/>
      <c r="Z9" s="220"/>
      <c r="AA9" s="220"/>
      <c r="AB9" s="220"/>
      <c r="AF9" s="2"/>
      <c r="AG9" s="2"/>
      <c r="AH9" s="2"/>
      <c r="AI9" s="2"/>
      <c r="AJ9" s="2"/>
      <c r="AK9" s="88"/>
      <c r="AL9" s="88"/>
      <c r="AM9" s="88"/>
      <c r="AN9" s="88"/>
      <c r="AO9" s="88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6" ht="57.75" customHeight="1" x14ac:dyDescent="0.25">
      <c r="A10" s="206" t="s">
        <v>69</v>
      </c>
      <c r="B10" s="206" t="s">
        <v>18</v>
      </c>
      <c r="C10" s="206" t="s">
        <v>228</v>
      </c>
      <c r="D10" s="207" t="s">
        <v>70</v>
      </c>
      <c r="E10" s="214" t="s">
        <v>71</v>
      </c>
      <c r="F10" s="215"/>
      <c r="G10" s="214" t="s">
        <v>90</v>
      </c>
      <c r="H10" s="215"/>
      <c r="I10" s="206" t="s">
        <v>85</v>
      </c>
      <c r="J10" s="206"/>
      <c r="K10" s="206"/>
      <c r="L10" s="206"/>
      <c r="M10" s="206"/>
      <c r="N10" s="206"/>
      <c r="O10" s="206"/>
      <c r="P10" s="206"/>
      <c r="Q10" s="206"/>
      <c r="R10" s="206"/>
      <c r="S10" s="208" t="s">
        <v>84</v>
      </c>
      <c r="T10" s="209"/>
      <c r="U10" s="209"/>
      <c r="V10" s="210"/>
      <c r="W10" s="206" t="s">
        <v>310</v>
      </c>
      <c r="X10" s="206"/>
      <c r="Y10" s="206"/>
      <c r="Z10" s="206"/>
      <c r="AA10" s="206"/>
      <c r="AB10" s="206"/>
      <c r="AC10" s="206"/>
      <c r="AF10" s="2"/>
      <c r="AG10" s="2"/>
      <c r="AH10" s="2"/>
      <c r="AI10" s="2"/>
      <c r="AJ10" s="2"/>
      <c r="AK10" s="88"/>
      <c r="AL10" s="88"/>
      <c r="AM10" s="88"/>
      <c r="AN10" s="88"/>
      <c r="AO10" s="88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6" ht="52.5" customHeight="1" x14ac:dyDescent="0.25">
      <c r="A11" s="206"/>
      <c r="B11" s="206"/>
      <c r="C11" s="206"/>
      <c r="D11" s="207"/>
      <c r="E11" s="216"/>
      <c r="F11" s="217"/>
      <c r="G11" s="216"/>
      <c r="H11" s="217"/>
      <c r="I11" s="208" t="s">
        <v>10</v>
      </c>
      <c r="J11" s="209"/>
      <c r="K11" s="209"/>
      <c r="L11" s="209"/>
      <c r="M11" s="210"/>
      <c r="N11" s="208" t="s">
        <v>306</v>
      </c>
      <c r="O11" s="209"/>
      <c r="P11" s="209"/>
      <c r="Q11" s="209"/>
      <c r="R11" s="210"/>
      <c r="S11" s="208" t="s">
        <v>292</v>
      </c>
      <c r="T11" s="210"/>
      <c r="U11" s="208" t="s">
        <v>307</v>
      </c>
      <c r="V11" s="210"/>
      <c r="W11" s="153" t="s">
        <v>204</v>
      </c>
      <c r="X11" s="208" t="s">
        <v>252</v>
      </c>
      <c r="Y11" s="210"/>
      <c r="Z11" s="208" t="s">
        <v>293</v>
      </c>
      <c r="AA11" s="210"/>
      <c r="AB11" s="206" t="s">
        <v>106</v>
      </c>
      <c r="AC11" s="206" t="s">
        <v>311</v>
      </c>
      <c r="AF11" s="87"/>
      <c r="AG11" s="2"/>
      <c r="AH11" s="2"/>
      <c r="AI11" s="2"/>
      <c r="AJ11" s="2"/>
      <c r="AK11" s="87"/>
      <c r="AL11" s="88"/>
      <c r="AM11" s="88"/>
      <c r="AN11" s="88"/>
      <c r="AO11" s="88"/>
      <c r="AP11" s="87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6" ht="143.25" customHeight="1" x14ac:dyDescent="0.25">
      <c r="A12" s="206"/>
      <c r="B12" s="206"/>
      <c r="C12" s="206"/>
      <c r="D12" s="207"/>
      <c r="E12" s="40" t="s">
        <v>10</v>
      </c>
      <c r="F12" s="40" t="s">
        <v>306</v>
      </c>
      <c r="G12" s="40" t="s">
        <v>88</v>
      </c>
      <c r="H12" s="40" t="s">
        <v>306</v>
      </c>
      <c r="I12" s="39" t="s">
        <v>8</v>
      </c>
      <c r="J12" s="39" t="s">
        <v>16</v>
      </c>
      <c r="K12" s="39" t="s">
        <v>17</v>
      </c>
      <c r="L12" s="25" t="s">
        <v>52</v>
      </c>
      <c r="M12" s="25" t="s">
        <v>53</v>
      </c>
      <c r="N12" s="184" t="s">
        <v>8</v>
      </c>
      <c r="O12" s="184" t="s">
        <v>16</v>
      </c>
      <c r="P12" s="184" t="s">
        <v>17</v>
      </c>
      <c r="Q12" s="25" t="s">
        <v>52</v>
      </c>
      <c r="R12" s="25" t="s">
        <v>53</v>
      </c>
      <c r="S12" s="39" t="s">
        <v>7</v>
      </c>
      <c r="T12" s="39" t="s">
        <v>11</v>
      </c>
      <c r="U12" s="184" t="s">
        <v>7</v>
      </c>
      <c r="V12" s="184" t="s">
        <v>11</v>
      </c>
      <c r="W12" s="36" t="s">
        <v>93</v>
      </c>
      <c r="X12" s="36" t="s">
        <v>93</v>
      </c>
      <c r="Y12" s="181" t="s">
        <v>306</v>
      </c>
      <c r="Z12" s="94" t="s">
        <v>93</v>
      </c>
      <c r="AA12" s="181" t="s">
        <v>306</v>
      </c>
      <c r="AB12" s="206"/>
      <c r="AC12" s="206"/>
      <c r="AF12" s="2"/>
      <c r="AG12" s="2"/>
      <c r="AH12" s="2"/>
      <c r="AI12" s="2"/>
      <c r="AJ12" s="2"/>
      <c r="AK12" s="88"/>
      <c r="AL12" s="88"/>
      <c r="AM12" s="88"/>
      <c r="AN12" s="88"/>
      <c r="AO12" s="88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6" ht="19.5" customHeight="1" x14ac:dyDescent="0.25">
      <c r="A13" s="36">
        <v>1</v>
      </c>
      <c r="B13" s="36">
        <f>A13+1</f>
        <v>2</v>
      </c>
      <c r="C13" s="181">
        <f t="shared" ref="C13:AC13" si="0">B13+1</f>
        <v>3</v>
      </c>
      <c r="D13" s="181">
        <f t="shared" si="0"/>
        <v>4</v>
      </c>
      <c r="E13" s="181">
        <f t="shared" si="0"/>
        <v>5</v>
      </c>
      <c r="F13" s="181">
        <f t="shared" si="0"/>
        <v>6</v>
      </c>
      <c r="G13" s="181">
        <f t="shared" si="0"/>
        <v>7</v>
      </c>
      <c r="H13" s="181">
        <f t="shared" si="0"/>
        <v>8</v>
      </c>
      <c r="I13" s="181">
        <f t="shared" si="0"/>
        <v>9</v>
      </c>
      <c r="J13" s="181">
        <f t="shared" si="0"/>
        <v>10</v>
      </c>
      <c r="K13" s="181">
        <f t="shared" si="0"/>
        <v>11</v>
      </c>
      <c r="L13" s="181">
        <f t="shared" si="0"/>
        <v>12</v>
      </c>
      <c r="M13" s="181">
        <f t="shared" si="0"/>
        <v>13</v>
      </c>
      <c r="N13" s="181">
        <f t="shared" si="0"/>
        <v>14</v>
      </c>
      <c r="O13" s="181">
        <f t="shared" si="0"/>
        <v>15</v>
      </c>
      <c r="P13" s="181">
        <f t="shared" si="0"/>
        <v>16</v>
      </c>
      <c r="Q13" s="181">
        <f t="shared" si="0"/>
        <v>17</v>
      </c>
      <c r="R13" s="181">
        <f t="shared" si="0"/>
        <v>18</v>
      </c>
      <c r="S13" s="181">
        <f t="shared" si="0"/>
        <v>19</v>
      </c>
      <c r="T13" s="181">
        <f t="shared" si="0"/>
        <v>20</v>
      </c>
      <c r="U13" s="181">
        <f t="shared" si="0"/>
        <v>21</v>
      </c>
      <c r="V13" s="181">
        <f t="shared" si="0"/>
        <v>22</v>
      </c>
      <c r="W13" s="181">
        <f t="shared" si="0"/>
        <v>23</v>
      </c>
      <c r="X13" s="181">
        <f t="shared" si="0"/>
        <v>24</v>
      </c>
      <c r="Y13" s="181">
        <f t="shared" si="0"/>
        <v>25</v>
      </c>
      <c r="Z13" s="181">
        <f t="shared" si="0"/>
        <v>26</v>
      </c>
      <c r="AA13" s="181">
        <f t="shared" si="0"/>
        <v>27</v>
      </c>
      <c r="AB13" s="181">
        <f t="shared" si="0"/>
        <v>28</v>
      </c>
      <c r="AC13" s="181">
        <f t="shared" si="0"/>
        <v>29</v>
      </c>
      <c r="AF13" s="2"/>
      <c r="AG13" s="2"/>
      <c r="AH13" s="2"/>
      <c r="AI13" s="2"/>
      <c r="AJ13" s="2"/>
      <c r="AK13" s="101"/>
      <c r="AL13" s="101"/>
      <c r="AM13" s="101"/>
      <c r="AN13" s="101"/>
      <c r="AO13" s="101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6" s="129" customFormat="1" x14ac:dyDescent="0.25">
      <c r="A14" s="126">
        <f>'Приложение 1'!A14</f>
        <v>1</v>
      </c>
      <c r="B14" s="127" t="str">
        <f>'Приложение 1'!B14</f>
        <v>Приобретение ИТ-имущества</v>
      </c>
      <c r="C14" s="102"/>
      <c r="D14" s="102"/>
      <c r="E14" s="102"/>
      <c r="F14" s="102"/>
      <c r="G14" s="107">
        <f t="shared" ref="G14:AB14" si="1">SUM(G15:G26)</f>
        <v>11.229963653691437</v>
      </c>
      <c r="H14" s="107">
        <f t="shared" si="1"/>
        <v>5.7243304626646054</v>
      </c>
      <c r="I14" s="107">
        <f t="shared" si="1"/>
        <v>11.229963653691437</v>
      </c>
      <c r="J14" s="107">
        <f t="shared" si="1"/>
        <v>0</v>
      </c>
      <c r="K14" s="107">
        <f t="shared" si="1"/>
        <v>0</v>
      </c>
      <c r="L14" s="107">
        <f t="shared" si="1"/>
        <v>11.229963653691437</v>
      </c>
      <c r="M14" s="107">
        <f t="shared" si="1"/>
        <v>0</v>
      </c>
      <c r="N14" s="107">
        <f t="shared" ref="N14:R14" si="2">SUM(N15:N26)</f>
        <v>5.7934854736731731</v>
      </c>
      <c r="O14" s="107">
        <f t="shared" si="2"/>
        <v>0</v>
      </c>
      <c r="P14" s="107">
        <f t="shared" si="2"/>
        <v>0</v>
      </c>
      <c r="Q14" s="107">
        <f t="shared" si="2"/>
        <v>5.7934854736731731</v>
      </c>
      <c r="R14" s="107">
        <f t="shared" si="2"/>
        <v>0</v>
      </c>
      <c r="S14" s="107">
        <f t="shared" si="1"/>
        <v>0</v>
      </c>
      <c r="T14" s="107">
        <f t="shared" si="1"/>
        <v>0</v>
      </c>
      <c r="U14" s="107">
        <f t="shared" ref="U14:V14" si="3">SUM(U15:U26)</f>
        <v>0</v>
      </c>
      <c r="V14" s="107">
        <f t="shared" si="3"/>
        <v>0</v>
      </c>
      <c r="W14" s="107">
        <f t="shared" si="1"/>
        <v>0.80054362397013346</v>
      </c>
      <c r="X14" s="107">
        <f t="shared" si="1"/>
        <v>4.9895647516342061</v>
      </c>
      <c r="Y14" s="107">
        <f t="shared" ref="Y14" si="4">SUM(Y15:Y26)</f>
        <v>4.9929418497030396</v>
      </c>
      <c r="Z14" s="107">
        <f t="shared" si="1"/>
        <v>5.4398552780870961</v>
      </c>
      <c r="AA14" s="107">
        <f t="shared" ref="AA14" si="5">SUM(AA15:AA26)</f>
        <v>0</v>
      </c>
      <c r="AB14" s="107">
        <f t="shared" si="1"/>
        <v>11.229963653691437</v>
      </c>
      <c r="AC14" s="107">
        <f t="shared" ref="AC14" si="6">SUM(AC15:AC26)</f>
        <v>5.7934854736731731</v>
      </c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</row>
    <row r="15" spans="1:66" s="35" customFormat="1" ht="22.5" customHeight="1" x14ac:dyDescent="0.25">
      <c r="A15" s="125" t="str">
        <f>'Приложение 1'!A15</f>
        <v>1.1.</v>
      </c>
      <c r="B15" s="65" t="str">
        <f>'Приложение 1'!B15</f>
        <v>Рабочие станции</v>
      </c>
      <c r="C15" s="94" t="str">
        <f>'Приложение 1'!C15</f>
        <v>K_S01</v>
      </c>
      <c r="D15" s="90">
        <f>'Приложение 1'!D15</f>
        <v>2021</v>
      </c>
      <c r="E15" s="90">
        <f>'Приложение 1'!E15</f>
        <v>2021</v>
      </c>
      <c r="F15" s="181">
        <f>'Приложение 1'!F15</f>
        <v>2021</v>
      </c>
      <c r="G15" s="105">
        <f>AB15</f>
        <v>0.80054362397013346</v>
      </c>
      <c r="H15" s="105">
        <f>'Приложение 1'!J15/1.2</f>
        <v>0.80054362397013346</v>
      </c>
      <c r="I15" s="105">
        <f>AB15</f>
        <v>0.80054362397013346</v>
      </c>
      <c r="J15" s="105"/>
      <c r="K15" s="105"/>
      <c r="L15" s="105">
        <f>I15</f>
        <v>0.80054362397013346</v>
      </c>
      <c r="M15" s="105"/>
      <c r="N15" s="105">
        <f>AC15</f>
        <v>0.80054362397013346</v>
      </c>
      <c r="O15" s="105"/>
      <c r="P15" s="105"/>
      <c r="Q15" s="105">
        <f>N15</f>
        <v>0.80054362397013346</v>
      </c>
      <c r="R15" s="105"/>
      <c r="S15" s="105"/>
      <c r="T15" s="105"/>
      <c r="U15" s="105"/>
      <c r="V15" s="105"/>
      <c r="W15" s="105">
        <f>'Приложение 4'!X16</f>
        <v>0.80054362397013346</v>
      </c>
      <c r="X15" s="105">
        <f>'Приложение 4'!AE16</f>
        <v>0</v>
      </c>
      <c r="Y15" s="105">
        <f>'Приложение 4'!AL16</f>
        <v>0</v>
      </c>
      <c r="Z15" s="105">
        <f>'Приложение 4'!AS16</f>
        <v>0</v>
      </c>
      <c r="AA15" s="105">
        <f>'Приложение 4'!AZ16</f>
        <v>0</v>
      </c>
      <c r="AB15" s="105">
        <f>+W15+X15+Z15</f>
        <v>0.80054362397013346</v>
      </c>
      <c r="AC15" s="105">
        <f>W15+Y15+AA15</f>
        <v>0.80054362397013346</v>
      </c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</row>
    <row r="16" spans="1:66" s="35" customFormat="1" ht="33.75" customHeight="1" x14ac:dyDescent="0.25">
      <c r="A16" s="125" t="str">
        <f>'Приложение 1'!A16</f>
        <v>1.2.</v>
      </c>
      <c r="B16" s="160" t="str">
        <f>'Приложение 1'!B16</f>
        <v>Телекоммуникационное и сетевое оборудование (коммутатор Huawei)</v>
      </c>
      <c r="C16" s="159" t="str">
        <f>'Приложение 1'!C16</f>
        <v>K_S02</v>
      </c>
      <c r="D16" s="159">
        <f>'Приложение 1'!D16</f>
        <v>2022</v>
      </c>
      <c r="E16" s="159">
        <f>'Приложение 1'!E16</f>
        <v>2023</v>
      </c>
      <c r="F16" s="181">
        <f>'Приложение 1'!F16</f>
        <v>2023</v>
      </c>
      <c r="G16" s="105">
        <f t="shared" ref="G16:G25" si="7">AB16</f>
        <v>1.1595288994679969</v>
      </c>
      <c r="H16" s="105">
        <f>'Приложение 1'!J16/1.2</f>
        <v>0.84427061999999997</v>
      </c>
      <c r="I16" s="105">
        <f t="shared" ref="I16:I25" si="8">AB16</f>
        <v>1.1595288994679969</v>
      </c>
      <c r="J16" s="105"/>
      <c r="K16" s="105"/>
      <c r="L16" s="105">
        <f t="shared" ref="L16:L25" si="9">I16</f>
        <v>1.1595288994679969</v>
      </c>
      <c r="M16" s="105"/>
      <c r="N16" s="105">
        <f t="shared" ref="N16:N25" si="10">AC16</f>
        <v>0.84427061999999997</v>
      </c>
      <c r="O16" s="105"/>
      <c r="P16" s="105"/>
      <c r="Q16" s="105">
        <f t="shared" ref="Q16:Q25" si="11">N16</f>
        <v>0.84427061999999997</v>
      </c>
      <c r="R16" s="105"/>
      <c r="S16" s="105"/>
      <c r="T16" s="105"/>
      <c r="U16" s="105"/>
      <c r="V16" s="105"/>
      <c r="W16" s="105">
        <f>'Приложение 4'!X17</f>
        <v>0</v>
      </c>
      <c r="X16" s="105">
        <f>'Приложение 4'!AE17</f>
        <v>0.87327211834026686</v>
      </c>
      <c r="Y16" s="105">
        <f>'Приложение 4'!AL17</f>
        <v>0.84427061999999997</v>
      </c>
      <c r="Z16" s="105">
        <f>'Приложение 4'!AS17</f>
        <v>0.28625678112773001</v>
      </c>
      <c r="AA16" s="105">
        <f>'Приложение 4'!AZ17</f>
        <v>0</v>
      </c>
      <c r="AB16" s="105">
        <f t="shared" ref="AB16:AB25" si="12">+W16+X16+Z16</f>
        <v>1.1595288994679969</v>
      </c>
      <c r="AC16" s="105">
        <f t="shared" ref="AC16:AC25" si="13">W16+Y16+AA16</f>
        <v>0.84427061999999997</v>
      </c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</row>
    <row r="17" spans="1:61" s="35" customFormat="1" ht="33.75" customHeight="1" x14ac:dyDescent="0.25">
      <c r="A17" s="125" t="str">
        <f>'Приложение 1'!A17</f>
        <v>1.3.</v>
      </c>
      <c r="B17" s="160" t="str">
        <f>'Приложение 1'!B17</f>
        <v>Телекоммуникационное и сетевое оборудование (маршрутизатор Huawei)</v>
      </c>
      <c r="C17" s="159" t="str">
        <f>'Приложение 1'!C17</f>
        <v>K_S03</v>
      </c>
      <c r="D17" s="159">
        <f>'Приложение 1'!D17</f>
        <v>2022</v>
      </c>
      <c r="E17" s="159">
        <f>'Приложение 1'!E17</f>
        <v>2023</v>
      </c>
      <c r="F17" s="181">
        <f>'Приложение 1'!F17</f>
        <v>2023</v>
      </c>
      <c r="G17" s="105">
        <f t="shared" si="7"/>
        <v>0.80174051201236618</v>
      </c>
      <c r="H17" s="105">
        <f>'Приложение 1'!J17/1.2</f>
        <v>0.43828136999999989</v>
      </c>
      <c r="I17" s="105">
        <f t="shared" si="8"/>
        <v>0.80174051201236618</v>
      </c>
      <c r="J17" s="105"/>
      <c r="K17" s="105"/>
      <c r="L17" s="105">
        <f t="shared" si="9"/>
        <v>0.80174051201236618</v>
      </c>
      <c r="M17" s="105"/>
      <c r="N17" s="105">
        <f t="shared" si="10"/>
        <v>0.43828136999999989</v>
      </c>
      <c r="O17" s="105"/>
      <c r="P17" s="105"/>
      <c r="Q17" s="105">
        <f t="shared" si="11"/>
        <v>0.43828136999999989</v>
      </c>
      <c r="R17" s="105"/>
      <c r="S17" s="105"/>
      <c r="T17" s="105"/>
      <c r="U17" s="105"/>
      <c r="V17" s="105"/>
      <c r="W17" s="105">
        <f>'Приложение 4'!X18</f>
        <v>0</v>
      </c>
      <c r="X17" s="105">
        <f>'Приложение 4'!AE18</f>
        <v>0.56543781158684459</v>
      </c>
      <c r="Y17" s="105">
        <f>'Приложение 4'!AL18</f>
        <v>0.43828136999999989</v>
      </c>
      <c r="Z17" s="105">
        <f>'Приложение 4'!AS18</f>
        <v>0.23630270042552165</v>
      </c>
      <c r="AA17" s="105">
        <f>'Приложение 4'!AZ18</f>
        <v>0</v>
      </c>
      <c r="AB17" s="105">
        <f t="shared" si="12"/>
        <v>0.80174051201236618</v>
      </c>
      <c r="AC17" s="105">
        <f t="shared" si="13"/>
        <v>0.43828136999999989</v>
      </c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</row>
    <row r="18" spans="1:61" s="35" customFormat="1" ht="33.75" customHeight="1" x14ac:dyDescent="0.25">
      <c r="A18" s="125" t="str">
        <f>'Приложение 1'!A18</f>
        <v>1.4.</v>
      </c>
      <c r="B18" s="160" t="str">
        <f>'Приложение 1'!B18</f>
        <v>Серверное оборудование (вычислительный сервер PowerEdge R740xd (или аналог)</v>
      </c>
      <c r="C18" s="159" t="str">
        <f>'Приложение 1'!C18</f>
        <v>K_S04</v>
      </c>
      <c r="D18" s="159">
        <f>'Приложение 1'!D18</f>
        <v>2022</v>
      </c>
      <c r="E18" s="159">
        <f>'Приложение 1'!E18</f>
        <v>2022</v>
      </c>
      <c r="F18" s="181">
        <f>'Приложение 1'!F18</f>
        <v>2023</v>
      </c>
      <c r="G18" s="105">
        <f t="shared" si="7"/>
        <v>1.9536428352341337</v>
      </c>
      <c r="H18" s="105">
        <f>'Приложение 1'!J18/1.2</f>
        <v>2.1107376124000004</v>
      </c>
      <c r="I18" s="105">
        <f t="shared" si="8"/>
        <v>1.9536428352341337</v>
      </c>
      <c r="J18" s="105"/>
      <c r="K18" s="105"/>
      <c r="L18" s="105">
        <f t="shared" si="9"/>
        <v>1.9536428352341337</v>
      </c>
      <c r="M18" s="105"/>
      <c r="N18" s="105">
        <f t="shared" si="10"/>
        <v>2.1107376124000004</v>
      </c>
      <c r="O18" s="105"/>
      <c r="P18" s="105"/>
      <c r="Q18" s="105">
        <f t="shared" si="11"/>
        <v>2.1107376124000004</v>
      </c>
      <c r="R18" s="105"/>
      <c r="S18" s="105"/>
      <c r="T18" s="105"/>
      <c r="U18" s="105"/>
      <c r="V18" s="105"/>
      <c r="W18" s="105">
        <f>'Приложение 4'!X19</f>
        <v>0</v>
      </c>
      <c r="X18" s="105">
        <f>'Приложение 4'!AE19</f>
        <v>1.9536428352341337</v>
      </c>
      <c r="Y18" s="105">
        <f>'Приложение 4'!AL19</f>
        <v>2.1107376124000004</v>
      </c>
      <c r="Z18" s="105">
        <f>'Приложение 4'!AS19</f>
        <v>0</v>
      </c>
      <c r="AA18" s="105">
        <f>'Приложение 4'!AZ19</f>
        <v>0</v>
      </c>
      <c r="AB18" s="105">
        <f t="shared" si="12"/>
        <v>1.9536428352341337</v>
      </c>
      <c r="AC18" s="105">
        <f t="shared" si="13"/>
        <v>2.1107376124000004</v>
      </c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</row>
    <row r="19" spans="1:61" s="35" customFormat="1" ht="25.5" customHeight="1" x14ac:dyDescent="0.25">
      <c r="A19" s="125" t="str">
        <f>'Приложение 1'!A19</f>
        <v>1.5.</v>
      </c>
      <c r="B19" s="160" t="str">
        <f>'Приложение 1'!B19</f>
        <v>ИБП APC SRC2KI Smart-UPS RC 2000VA 1600W (SRC2KI)</v>
      </c>
      <c r="C19" s="159" t="str">
        <f>'Приложение 1'!C19</f>
        <v>К_01</v>
      </c>
      <c r="D19" s="159">
        <f>'Приложение 1'!D19</f>
        <v>2022</v>
      </c>
      <c r="E19" s="159">
        <f>'Приложение 1'!E19</f>
        <v>2022</v>
      </c>
      <c r="F19" s="181">
        <f>'Приложение 1'!F19</f>
        <v>2022</v>
      </c>
      <c r="G19" s="105">
        <f t="shared" si="7"/>
        <v>0.17495936679936006</v>
      </c>
      <c r="H19" s="105">
        <f>'Приложение 1'!J19/1.2</f>
        <v>0.17495936679936006</v>
      </c>
      <c r="I19" s="105">
        <f t="shared" si="8"/>
        <v>0.17495936679936006</v>
      </c>
      <c r="J19" s="105"/>
      <c r="K19" s="105"/>
      <c r="L19" s="105">
        <f t="shared" si="9"/>
        <v>0.17495936679936006</v>
      </c>
      <c r="M19" s="105"/>
      <c r="N19" s="105">
        <f t="shared" si="10"/>
        <v>0.24411437780792797</v>
      </c>
      <c r="O19" s="105"/>
      <c r="P19" s="105"/>
      <c r="Q19" s="105">
        <f t="shared" si="11"/>
        <v>0.24411437780792797</v>
      </c>
      <c r="R19" s="105"/>
      <c r="S19" s="105"/>
      <c r="T19" s="105"/>
      <c r="U19" s="105"/>
      <c r="V19" s="105"/>
      <c r="W19" s="105">
        <f>'Приложение 4'!X20</f>
        <v>0</v>
      </c>
      <c r="X19" s="105">
        <f>'Приложение 4'!AE20</f>
        <v>0.17495936679936006</v>
      </c>
      <c r="Y19" s="105">
        <f>'Приложение 4'!AL20</f>
        <v>0.24411437780792797</v>
      </c>
      <c r="Z19" s="105">
        <f>'Приложение 4'!AS20</f>
        <v>0</v>
      </c>
      <c r="AA19" s="105">
        <f>'Приложение 4'!AZ20</f>
        <v>0</v>
      </c>
      <c r="AB19" s="105">
        <f t="shared" si="12"/>
        <v>0.17495936679936006</v>
      </c>
      <c r="AC19" s="105">
        <f t="shared" si="13"/>
        <v>0.24411437780792797</v>
      </c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</row>
    <row r="20" spans="1:61" s="35" customFormat="1" ht="31.5" x14ac:dyDescent="0.25">
      <c r="A20" s="125" t="str">
        <f>'Приложение 1'!A20</f>
        <v>1.6.</v>
      </c>
      <c r="B20" s="160" t="str">
        <f>'Приложение 1'!B20</f>
        <v>Ленточная библиотека HPE STOREEVER MSL2024 LTO-7 15000 SAS (P9G69A)</v>
      </c>
      <c r="C20" s="159" t="str">
        <f>'Приложение 1'!C20</f>
        <v>К_02</v>
      </c>
      <c r="D20" s="159">
        <f>'Приложение 1'!D20</f>
        <v>2022</v>
      </c>
      <c r="E20" s="159">
        <f>'Приложение 1'!E20</f>
        <v>2022</v>
      </c>
      <c r="F20" s="181">
        <f>'Приложение 1'!F20</f>
        <v>2022</v>
      </c>
      <c r="G20" s="105">
        <f t="shared" si="7"/>
        <v>0.32085106298197341</v>
      </c>
      <c r="H20" s="105">
        <f>'Приложение 1'!J20/1.2</f>
        <v>0.17029010605395556</v>
      </c>
      <c r="I20" s="105">
        <f t="shared" si="8"/>
        <v>0.32085106298197341</v>
      </c>
      <c r="J20" s="105"/>
      <c r="K20" s="105"/>
      <c r="L20" s="105">
        <f t="shared" si="9"/>
        <v>0.32085106298197341</v>
      </c>
      <c r="M20" s="105"/>
      <c r="N20" s="105">
        <f t="shared" si="10"/>
        <v>0.17029010605395556</v>
      </c>
      <c r="O20" s="105"/>
      <c r="P20" s="105"/>
      <c r="Q20" s="105">
        <f t="shared" si="11"/>
        <v>0.17029010605395556</v>
      </c>
      <c r="R20" s="105"/>
      <c r="S20" s="105"/>
      <c r="T20" s="105"/>
      <c r="U20" s="105"/>
      <c r="V20" s="105"/>
      <c r="W20" s="105">
        <f>'Приложение 4'!X21</f>
        <v>0</v>
      </c>
      <c r="X20" s="105">
        <f>'Приложение 4'!AE21</f>
        <v>0.32085106298197341</v>
      </c>
      <c r="Y20" s="105">
        <f>'Приложение 4'!AL21</f>
        <v>0.17029010605395556</v>
      </c>
      <c r="Z20" s="105">
        <f>'Приложение 4'!AS21</f>
        <v>0</v>
      </c>
      <c r="AA20" s="105">
        <f>'Приложение 4'!AZ21</f>
        <v>0</v>
      </c>
      <c r="AB20" s="105">
        <f t="shared" si="12"/>
        <v>0.32085106298197341</v>
      </c>
      <c r="AC20" s="105">
        <f t="shared" si="13"/>
        <v>0.17029010605395556</v>
      </c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</row>
    <row r="21" spans="1:61" s="35" customFormat="1" ht="38.25" customHeight="1" x14ac:dyDescent="0.25">
      <c r="A21" s="125" t="str">
        <f>'Приложение 1'!A21</f>
        <v>1.7.</v>
      </c>
      <c r="B21" s="160" t="str">
        <f>'Приложение 1'!B21</f>
        <v>Система хранения данных: СХД HPE MSA 1060 16Gb FC SFF, жесткий диск HPEJ9F48A</v>
      </c>
      <c r="C21" s="159" t="str">
        <f>'Приложение 1'!C21</f>
        <v>К_03</v>
      </c>
      <c r="D21" s="159">
        <f>'Приложение 1'!D21</f>
        <v>2022</v>
      </c>
      <c r="E21" s="159">
        <f>'Приложение 1'!E21</f>
        <v>2022</v>
      </c>
      <c r="F21" s="181">
        <f>'Приложение 1'!F21</f>
        <v>2022</v>
      </c>
      <c r="G21" s="105">
        <f t="shared" si="7"/>
        <v>1.1014015566916269</v>
      </c>
      <c r="H21" s="105">
        <f>'Приложение 1'!J21/1.2</f>
        <v>1.185247763441156</v>
      </c>
      <c r="I21" s="105">
        <f t="shared" si="8"/>
        <v>1.1014015566916269</v>
      </c>
      <c r="J21" s="105"/>
      <c r="K21" s="105"/>
      <c r="L21" s="105">
        <f t="shared" si="9"/>
        <v>1.1014015566916269</v>
      </c>
      <c r="M21" s="105"/>
      <c r="N21" s="105">
        <f t="shared" si="10"/>
        <v>1.185247763441156</v>
      </c>
      <c r="O21" s="105"/>
      <c r="P21" s="105"/>
      <c r="Q21" s="105">
        <f t="shared" si="11"/>
        <v>1.185247763441156</v>
      </c>
      <c r="R21" s="105"/>
      <c r="S21" s="105"/>
      <c r="T21" s="105"/>
      <c r="U21" s="105"/>
      <c r="V21" s="105"/>
      <c r="W21" s="105">
        <f>'Приложение 4'!X22</f>
        <v>0</v>
      </c>
      <c r="X21" s="105">
        <f>'Приложение 4'!AE22</f>
        <v>1.1014015566916269</v>
      </c>
      <c r="Y21" s="105">
        <f>'Приложение 4'!AL22</f>
        <v>1.185247763441156</v>
      </c>
      <c r="Z21" s="105">
        <f>'Приложение 4'!AS22</f>
        <v>0</v>
      </c>
      <c r="AA21" s="105">
        <f>'Приложение 4'!AZ22</f>
        <v>0</v>
      </c>
      <c r="AB21" s="105">
        <f t="shared" si="12"/>
        <v>1.1014015566916269</v>
      </c>
      <c r="AC21" s="105">
        <f t="shared" si="13"/>
        <v>1.185247763441156</v>
      </c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</row>
    <row r="22" spans="1:61" s="35" customFormat="1" ht="20.25" customHeight="1" x14ac:dyDescent="0.25">
      <c r="A22" s="125" t="str">
        <f>'Приложение 1'!A22</f>
        <v>1.8.</v>
      </c>
      <c r="B22" s="160" t="str">
        <f>'Приложение 1'!B22</f>
        <v>МФУ HP LaserJet Enterprise 700 M725dn (CF066A)</v>
      </c>
      <c r="C22" s="159" t="str">
        <f>'Приложение 1'!C22</f>
        <v>К_04</v>
      </c>
      <c r="D22" s="159">
        <f>'Приложение 1'!D22</f>
        <v>2023</v>
      </c>
      <c r="E22" s="159">
        <f>'Приложение 1'!E22</f>
        <v>2023</v>
      </c>
      <c r="F22" s="181"/>
      <c r="G22" s="105">
        <f t="shared" si="7"/>
        <v>0.53956789378078585</v>
      </c>
      <c r="H22" s="105">
        <f>'Приложение 1'!J22/1.2</f>
        <v>0</v>
      </c>
      <c r="I22" s="105">
        <f t="shared" si="8"/>
        <v>0.53956789378078585</v>
      </c>
      <c r="J22" s="105"/>
      <c r="K22" s="105"/>
      <c r="L22" s="105">
        <f t="shared" si="9"/>
        <v>0.53956789378078585</v>
      </c>
      <c r="M22" s="105"/>
      <c r="N22" s="105">
        <f t="shared" si="10"/>
        <v>0</v>
      </c>
      <c r="O22" s="105"/>
      <c r="P22" s="105"/>
      <c r="Q22" s="105">
        <f t="shared" si="11"/>
        <v>0</v>
      </c>
      <c r="R22" s="105"/>
      <c r="S22" s="105"/>
      <c r="T22" s="105"/>
      <c r="U22" s="105"/>
      <c r="V22" s="105"/>
      <c r="W22" s="105">
        <f>'Приложение 4'!X23</f>
        <v>0</v>
      </c>
      <c r="X22" s="105">
        <f>'Приложение 4'!AE23</f>
        <v>0</v>
      </c>
      <c r="Y22" s="105">
        <f>'Приложение 4'!AL23</f>
        <v>0</v>
      </c>
      <c r="Z22" s="105">
        <f>'Приложение 4'!AS23</f>
        <v>0.53956789378078585</v>
      </c>
      <c r="AA22" s="105">
        <f>'Приложение 4'!AZ23</f>
        <v>0</v>
      </c>
      <c r="AB22" s="105">
        <f t="shared" si="12"/>
        <v>0.53956789378078585</v>
      </c>
      <c r="AC22" s="105">
        <f t="shared" si="13"/>
        <v>0</v>
      </c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</row>
    <row r="23" spans="1:61" s="35" customFormat="1" ht="20.25" customHeight="1" x14ac:dyDescent="0.25">
      <c r="A23" s="125" t="str">
        <f>'Приложение 1'!A23</f>
        <v>1.9.</v>
      </c>
      <c r="B23" s="160" t="str">
        <f>'Приложение 1'!B23</f>
        <v>Маршрутизатор Cisco ISR4431/K9</v>
      </c>
      <c r="C23" s="159" t="str">
        <f>'Приложение 1'!C23</f>
        <v>К_05</v>
      </c>
      <c r="D23" s="159">
        <f>'Приложение 1'!D23</f>
        <v>2023</v>
      </c>
      <c r="E23" s="159">
        <f>'Приложение 1'!E23</f>
        <v>2023</v>
      </c>
      <c r="F23" s="181"/>
      <c r="G23" s="105">
        <f t="shared" si="7"/>
        <v>0.33852659130162582</v>
      </c>
      <c r="H23" s="105">
        <f>'Приложение 1'!J23/1.2</f>
        <v>0</v>
      </c>
      <c r="I23" s="105">
        <f t="shared" si="8"/>
        <v>0.33852659130162582</v>
      </c>
      <c r="J23" s="105"/>
      <c r="K23" s="105"/>
      <c r="L23" s="105">
        <f t="shared" si="9"/>
        <v>0.33852659130162582</v>
      </c>
      <c r="M23" s="105"/>
      <c r="N23" s="105">
        <f t="shared" si="10"/>
        <v>0</v>
      </c>
      <c r="O23" s="105"/>
      <c r="P23" s="105"/>
      <c r="Q23" s="105">
        <f t="shared" si="11"/>
        <v>0</v>
      </c>
      <c r="R23" s="105"/>
      <c r="S23" s="105"/>
      <c r="T23" s="105"/>
      <c r="U23" s="105"/>
      <c r="V23" s="105"/>
      <c r="W23" s="105">
        <f>'Приложение 4'!X24</f>
        <v>0</v>
      </c>
      <c r="X23" s="105">
        <f>'Приложение 4'!AE24</f>
        <v>0</v>
      </c>
      <c r="Y23" s="105">
        <f>'Приложение 4'!AL24</f>
        <v>0</v>
      </c>
      <c r="Z23" s="105">
        <f>'Приложение 4'!AS24</f>
        <v>0.33852659130162582</v>
      </c>
      <c r="AA23" s="105">
        <f>'Приложение 4'!AZ24</f>
        <v>0</v>
      </c>
      <c r="AB23" s="105">
        <f t="shared" si="12"/>
        <v>0.33852659130162582</v>
      </c>
      <c r="AC23" s="105">
        <f t="shared" si="13"/>
        <v>0</v>
      </c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</row>
    <row r="24" spans="1:61" s="35" customFormat="1" ht="20.25" customHeight="1" x14ac:dyDescent="0.25">
      <c r="A24" s="125" t="str">
        <f>'Приложение 1'!A24</f>
        <v>1.10.</v>
      </c>
      <c r="B24" s="160" t="str">
        <f>'Приложение 1'!B24</f>
        <v>Моноблок HP ProOne 440 G3 (1KN99EA)</v>
      </c>
      <c r="C24" s="159" t="str">
        <f>'Приложение 1'!C24</f>
        <v>К_06</v>
      </c>
      <c r="D24" s="159">
        <f>'Приложение 1'!D24</f>
        <v>2023</v>
      </c>
      <c r="E24" s="159">
        <f>'Приложение 1'!E24</f>
        <v>2023</v>
      </c>
      <c r="F24" s="181"/>
      <c r="G24" s="105">
        <f t="shared" si="7"/>
        <v>1.8290616401353541</v>
      </c>
      <c r="H24" s="105">
        <f>'Приложение 1'!J24/1.2</f>
        <v>0</v>
      </c>
      <c r="I24" s="105">
        <f t="shared" si="8"/>
        <v>1.8290616401353541</v>
      </c>
      <c r="J24" s="105"/>
      <c r="K24" s="105"/>
      <c r="L24" s="105">
        <f t="shared" si="9"/>
        <v>1.8290616401353541</v>
      </c>
      <c r="M24" s="105"/>
      <c r="N24" s="105">
        <f t="shared" si="10"/>
        <v>0</v>
      </c>
      <c r="O24" s="105"/>
      <c r="P24" s="105"/>
      <c r="Q24" s="105">
        <f t="shared" si="11"/>
        <v>0</v>
      </c>
      <c r="R24" s="105"/>
      <c r="S24" s="105"/>
      <c r="T24" s="105"/>
      <c r="U24" s="105"/>
      <c r="V24" s="105"/>
      <c r="W24" s="105">
        <f>'Приложение 4'!X25</f>
        <v>0</v>
      </c>
      <c r="X24" s="105">
        <f>'Приложение 4'!AE25</f>
        <v>0</v>
      </c>
      <c r="Y24" s="105">
        <f>'Приложение 4'!AL25</f>
        <v>0</v>
      </c>
      <c r="Z24" s="105">
        <f>'Приложение 4'!AS25</f>
        <v>1.8290616401353541</v>
      </c>
      <c r="AA24" s="105">
        <f>'Приложение 4'!AZ25</f>
        <v>0</v>
      </c>
      <c r="AB24" s="105">
        <f t="shared" si="12"/>
        <v>1.8290616401353541</v>
      </c>
      <c r="AC24" s="105">
        <f t="shared" si="13"/>
        <v>0</v>
      </c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</row>
    <row r="25" spans="1:61" s="35" customFormat="1" ht="20.25" customHeight="1" x14ac:dyDescent="0.25">
      <c r="A25" s="125" t="str">
        <f>'Приложение 1'!A25</f>
        <v>1.11.</v>
      </c>
      <c r="B25" s="160" t="str">
        <f>'Приложение 1'!B25</f>
        <v>PowerEdge R740XD Server</v>
      </c>
      <c r="C25" s="159" t="str">
        <f>'Приложение 1'!C25</f>
        <v>К_07</v>
      </c>
      <c r="D25" s="159">
        <f>'Приложение 1'!D25</f>
        <v>2023</v>
      </c>
      <c r="E25" s="159">
        <f>'Приложение 1'!E25</f>
        <v>2023</v>
      </c>
      <c r="F25" s="181"/>
      <c r="G25" s="105">
        <f t="shared" si="7"/>
        <v>2.2101396713160786</v>
      </c>
      <c r="H25" s="105">
        <f>'Приложение 1'!J25/1.2</f>
        <v>0</v>
      </c>
      <c r="I25" s="105">
        <f t="shared" si="8"/>
        <v>2.2101396713160786</v>
      </c>
      <c r="J25" s="105"/>
      <c r="K25" s="105"/>
      <c r="L25" s="105">
        <f t="shared" si="9"/>
        <v>2.2101396713160786</v>
      </c>
      <c r="M25" s="105"/>
      <c r="N25" s="105">
        <f t="shared" si="10"/>
        <v>0</v>
      </c>
      <c r="O25" s="105"/>
      <c r="P25" s="105"/>
      <c r="Q25" s="105">
        <f t="shared" si="11"/>
        <v>0</v>
      </c>
      <c r="R25" s="105"/>
      <c r="S25" s="105"/>
      <c r="T25" s="105"/>
      <c r="U25" s="105"/>
      <c r="V25" s="105"/>
      <c r="W25" s="105">
        <f>'Приложение 4'!X26</f>
        <v>0</v>
      </c>
      <c r="X25" s="105">
        <f>'Приложение 4'!AE26</f>
        <v>0</v>
      </c>
      <c r="Y25" s="105">
        <f>'Приложение 4'!AL26</f>
        <v>0</v>
      </c>
      <c r="Z25" s="105">
        <f>'Приложение 4'!AS26</f>
        <v>2.2101396713160786</v>
      </c>
      <c r="AA25" s="105">
        <f>'Приложение 4'!AZ26</f>
        <v>0</v>
      </c>
      <c r="AB25" s="105">
        <f t="shared" si="12"/>
        <v>2.2101396713160786</v>
      </c>
      <c r="AC25" s="105">
        <f t="shared" si="13"/>
        <v>0</v>
      </c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</row>
    <row r="26" spans="1:61" s="35" customFormat="1" x14ac:dyDescent="0.25">
      <c r="A26" s="125"/>
      <c r="B26" s="65"/>
      <c r="C26" s="94"/>
      <c r="D26" s="94"/>
      <c r="E26" s="94"/>
      <c r="F26" s="181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</row>
    <row r="27" spans="1:61" s="129" customFormat="1" ht="23.25" customHeight="1" x14ac:dyDescent="0.25">
      <c r="A27" s="126">
        <f>'Приложение 1'!A27</f>
        <v>2</v>
      </c>
      <c r="B27" s="127" t="str">
        <f>'Приложение 1'!B27</f>
        <v>Оснащение интеллектуальной системой учета</v>
      </c>
      <c r="C27" s="102"/>
      <c r="D27" s="102"/>
      <c r="E27" s="102"/>
      <c r="F27" s="102"/>
      <c r="G27" s="107">
        <f t="shared" ref="G27:AC27" si="14">SUM(G28:G28)</f>
        <v>577.97820243756905</v>
      </c>
      <c r="H27" s="107">
        <f t="shared" si="14"/>
        <v>317.94097632378623</v>
      </c>
      <c r="I27" s="107">
        <f t="shared" si="14"/>
        <v>577.97820243756905</v>
      </c>
      <c r="J27" s="107">
        <f t="shared" si="14"/>
        <v>0</v>
      </c>
      <c r="K27" s="107">
        <f t="shared" si="14"/>
        <v>0</v>
      </c>
      <c r="L27" s="107">
        <f t="shared" si="14"/>
        <v>577.97820243756905</v>
      </c>
      <c r="M27" s="107">
        <f t="shared" si="14"/>
        <v>0</v>
      </c>
      <c r="N27" s="107">
        <f t="shared" si="14"/>
        <v>324.396190233315</v>
      </c>
      <c r="O27" s="107">
        <f t="shared" si="14"/>
        <v>0</v>
      </c>
      <c r="P27" s="107">
        <f t="shared" si="14"/>
        <v>0</v>
      </c>
      <c r="Q27" s="107">
        <f t="shared" si="14"/>
        <v>324.396190233315</v>
      </c>
      <c r="R27" s="107">
        <f t="shared" si="14"/>
        <v>0</v>
      </c>
      <c r="S27" s="107">
        <f t="shared" si="14"/>
        <v>0</v>
      </c>
      <c r="T27" s="107">
        <f t="shared" si="14"/>
        <v>0</v>
      </c>
      <c r="U27" s="107">
        <f t="shared" si="14"/>
        <v>0</v>
      </c>
      <c r="V27" s="107">
        <f t="shared" si="14"/>
        <v>0</v>
      </c>
      <c r="W27" s="107">
        <f t="shared" si="14"/>
        <v>11.136645416666667</v>
      </c>
      <c r="X27" s="107">
        <f t="shared" si="14"/>
        <v>276.55659819233341</v>
      </c>
      <c r="Y27" s="107">
        <f t="shared" si="14"/>
        <v>145.42398316889998</v>
      </c>
      <c r="Z27" s="107">
        <f t="shared" si="14"/>
        <v>290.28495882856896</v>
      </c>
      <c r="AA27" s="107">
        <f t="shared" si="14"/>
        <v>167.83556164774836</v>
      </c>
      <c r="AB27" s="107">
        <f t="shared" si="14"/>
        <v>577.97820243756905</v>
      </c>
      <c r="AC27" s="107">
        <f t="shared" si="14"/>
        <v>324.396190233315</v>
      </c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</row>
    <row r="28" spans="1:61" s="35" customFormat="1" ht="31.5" x14ac:dyDescent="0.25">
      <c r="A28" s="125" t="str">
        <f>'Приложение 1'!A28</f>
        <v>2.1.</v>
      </c>
      <c r="B28" s="65" t="str">
        <f>'Приложение 1'!B28</f>
        <v xml:space="preserve">Оборудование многоквартирных жилых домов интеллектуальной системой учета </v>
      </c>
      <c r="C28" s="94" t="str">
        <f>'Приложение 1'!C28</f>
        <v>K_S05</v>
      </c>
      <c r="D28" s="94">
        <f>'Приложение 1'!D28</f>
        <v>2021</v>
      </c>
      <c r="E28" s="94">
        <f>'Приложение 1'!E28</f>
        <v>2023</v>
      </c>
      <c r="F28" s="181">
        <f>'Приложение 1'!F28</f>
        <v>2023</v>
      </c>
      <c r="G28" s="105">
        <f t="shared" ref="G28" si="15">AB28</f>
        <v>577.97820243756905</v>
      </c>
      <c r="H28" s="105">
        <f>'Приложение 1'!J28/1.2</f>
        <v>317.94097632378623</v>
      </c>
      <c r="I28" s="105">
        <f t="shared" ref="I28" si="16">AB28</f>
        <v>577.97820243756905</v>
      </c>
      <c r="J28" s="105"/>
      <c r="K28" s="105"/>
      <c r="L28" s="105">
        <f>I28</f>
        <v>577.97820243756905</v>
      </c>
      <c r="M28" s="105"/>
      <c r="N28" s="105">
        <f>AC28</f>
        <v>324.396190233315</v>
      </c>
      <c r="O28" s="105"/>
      <c r="P28" s="105"/>
      <c r="Q28" s="105">
        <f>N28</f>
        <v>324.396190233315</v>
      </c>
      <c r="R28" s="105"/>
      <c r="S28" s="105"/>
      <c r="T28" s="105"/>
      <c r="U28" s="105"/>
      <c r="V28" s="105"/>
      <c r="W28" s="105">
        <f>'Приложение 4'!X29</f>
        <v>11.136645416666667</v>
      </c>
      <c r="X28" s="105">
        <f>'Приложение 4'!AE29</f>
        <v>276.55659819233341</v>
      </c>
      <c r="Y28" s="105">
        <f>'Приложение 4'!AL29</f>
        <v>145.42398316889998</v>
      </c>
      <c r="Z28" s="105">
        <f>'Приложение 4'!AS29</f>
        <v>290.28495882856896</v>
      </c>
      <c r="AA28" s="105">
        <f>'Приложение 4'!AZ29</f>
        <v>167.83556164774836</v>
      </c>
      <c r="AB28" s="105">
        <f t="shared" ref="AB28" si="17">+W28+X28+Z28</f>
        <v>577.97820243756905</v>
      </c>
      <c r="AC28" s="105">
        <f>W28+Y28+AA28</f>
        <v>324.396190233315</v>
      </c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</row>
    <row r="29" spans="1:61" s="35" customFormat="1" x14ac:dyDescent="0.25">
      <c r="A29" s="125"/>
      <c r="B29" s="146"/>
      <c r="C29" s="145"/>
      <c r="D29" s="145"/>
      <c r="E29" s="145"/>
      <c r="F29" s="181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</row>
    <row r="30" spans="1:61" s="129" customFormat="1" ht="19.5" customHeight="1" outlineLevel="1" x14ac:dyDescent="0.25">
      <c r="A30" s="126">
        <f>'Приложение 1'!A30</f>
        <v>3</v>
      </c>
      <c r="B30" s="127" t="str">
        <f>'Приложение 1'!B30</f>
        <v>Иные проекты</v>
      </c>
      <c r="C30" s="102"/>
      <c r="D30" s="102"/>
      <c r="E30" s="102"/>
      <c r="F30" s="102"/>
      <c r="G30" s="107">
        <f t="shared" ref="G30:AC30" si="18">SUM(G31:G34)</f>
        <v>0</v>
      </c>
      <c r="H30" s="107">
        <f t="shared" si="18"/>
        <v>0.59440150999999997</v>
      </c>
      <c r="I30" s="107">
        <f t="shared" si="18"/>
        <v>0</v>
      </c>
      <c r="J30" s="107">
        <f t="shared" si="18"/>
        <v>0</v>
      </c>
      <c r="K30" s="107">
        <f t="shared" si="18"/>
        <v>0</v>
      </c>
      <c r="L30" s="107">
        <f t="shared" si="18"/>
        <v>0</v>
      </c>
      <c r="M30" s="107">
        <f t="shared" si="18"/>
        <v>0</v>
      </c>
      <c r="N30" s="107">
        <f t="shared" si="18"/>
        <v>0.59440150999999997</v>
      </c>
      <c r="O30" s="107">
        <f t="shared" si="18"/>
        <v>0</v>
      </c>
      <c r="P30" s="107">
        <f t="shared" si="18"/>
        <v>0</v>
      </c>
      <c r="Q30" s="107">
        <f t="shared" si="18"/>
        <v>0.59440150999999997</v>
      </c>
      <c r="R30" s="107">
        <f t="shared" si="18"/>
        <v>0</v>
      </c>
      <c r="S30" s="107">
        <f t="shared" si="18"/>
        <v>0</v>
      </c>
      <c r="T30" s="107">
        <f t="shared" si="18"/>
        <v>0</v>
      </c>
      <c r="U30" s="107">
        <f t="shared" si="18"/>
        <v>0</v>
      </c>
      <c r="V30" s="107">
        <f t="shared" si="18"/>
        <v>0</v>
      </c>
      <c r="W30" s="107">
        <f t="shared" si="18"/>
        <v>0</v>
      </c>
      <c r="X30" s="107">
        <f t="shared" si="18"/>
        <v>0</v>
      </c>
      <c r="Y30" s="107">
        <f t="shared" si="18"/>
        <v>0.59440150999999997</v>
      </c>
      <c r="Z30" s="107">
        <f t="shared" si="18"/>
        <v>0</v>
      </c>
      <c r="AA30" s="107">
        <f t="shared" si="18"/>
        <v>0</v>
      </c>
      <c r="AB30" s="107">
        <f t="shared" si="18"/>
        <v>0</v>
      </c>
      <c r="AC30" s="107">
        <f t="shared" si="18"/>
        <v>0.59440150999999997</v>
      </c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</row>
    <row r="31" spans="1:61" s="35" customFormat="1" ht="19.5" customHeight="1" outlineLevel="1" x14ac:dyDescent="0.25">
      <c r="A31" s="125" t="str">
        <f>'Приложение 1'!A31</f>
        <v>3.1.</v>
      </c>
      <c r="B31" s="65" t="str">
        <f>'Приложение 1'!B31</f>
        <v>Информационно-платежный терминал</v>
      </c>
      <c r="C31" s="94" t="str">
        <f>'Приложение 1'!C31</f>
        <v>L_CАЭС.01</v>
      </c>
      <c r="D31" s="94">
        <f>'Приложение 1'!D31</f>
        <v>2022</v>
      </c>
      <c r="E31" s="94"/>
      <c r="F31" s="181">
        <f>'Приложение 1'!F31</f>
        <v>2023</v>
      </c>
      <c r="G31" s="105">
        <f t="shared" ref="G31" si="19">AB31</f>
        <v>0</v>
      </c>
      <c r="H31" s="105">
        <f>'Приложение 1'!J31/1.2</f>
        <v>0.41041192666666665</v>
      </c>
      <c r="I31" s="105">
        <f t="shared" ref="I31" si="20">AB31</f>
        <v>0</v>
      </c>
      <c r="J31" s="105"/>
      <c r="K31" s="105"/>
      <c r="L31" s="105">
        <f>I31</f>
        <v>0</v>
      </c>
      <c r="M31" s="105"/>
      <c r="N31" s="105">
        <f t="shared" ref="N31:N32" si="21">AC31</f>
        <v>0.41041192666666665</v>
      </c>
      <c r="O31" s="105"/>
      <c r="P31" s="105"/>
      <c r="Q31" s="105">
        <f>N31</f>
        <v>0.41041192666666665</v>
      </c>
      <c r="R31" s="105"/>
      <c r="S31" s="105"/>
      <c r="T31" s="105"/>
      <c r="U31" s="105"/>
      <c r="V31" s="105"/>
      <c r="W31" s="105">
        <f>'Приложение 4'!X32</f>
        <v>0</v>
      </c>
      <c r="X31" s="105">
        <f>'Приложение 4'!AE32</f>
        <v>0</v>
      </c>
      <c r="Y31" s="105">
        <f>'Приложение 4'!AL32</f>
        <v>0.41041192666666665</v>
      </c>
      <c r="Z31" s="105">
        <f>'Приложение 4'!AS32</f>
        <v>0</v>
      </c>
      <c r="AA31" s="105">
        <f>'Приложение 4'!AZ32</f>
        <v>0</v>
      </c>
      <c r="AB31" s="105">
        <f>+W31+X31+Z31</f>
        <v>0</v>
      </c>
      <c r="AC31" s="105">
        <f t="shared" ref="AC31:AC32" si="22">W31+Y31+AA31</f>
        <v>0.41041192666666665</v>
      </c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</row>
    <row r="32" spans="1:61" s="35" customFormat="1" ht="19.5" customHeight="1" outlineLevel="1" x14ac:dyDescent="0.25">
      <c r="A32" s="125" t="str">
        <f>'Приложение 1'!A32</f>
        <v>3.2.</v>
      </c>
      <c r="B32" s="160" t="str">
        <f>'Приложение 1'!B32</f>
        <v>Робот-тренажер "Гоша"</v>
      </c>
      <c r="C32" s="159" t="str">
        <f>'Приложение 1'!C32</f>
        <v>L_CАЭС.02</v>
      </c>
      <c r="D32" s="159">
        <f>'Приложение 1'!D32</f>
        <v>2022</v>
      </c>
      <c r="E32" s="159"/>
      <c r="F32" s="181">
        <f>'Приложение 1'!F32</f>
        <v>2022</v>
      </c>
      <c r="G32" s="105">
        <f t="shared" ref="G32" si="23">AB32</f>
        <v>0</v>
      </c>
      <c r="H32" s="105">
        <f>'Приложение 1'!J32/1.2</f>
        <v>0.18398958333333332</v>
      </c>
      <c r="I32" s="105">
        <f t="shared" ref="I32" si="24">AB32</f>
        <v>0</v>
      </c>
      <c r="J32" s="105"/>
      <c r="K32" s="105"/>
      <c r="L32" s="105">
        <f t="shared" ref="L32" si="25">I32</f>
        <v>0</v>
      </c>
      <c r="M32" s="105"/>
      <c r="N32" s="105">
        <f t="shared" si="21"/>
        <v>0.18398958333333332</v>
      </c>
      <c r="O32" s="105"/>
      <c r="P32" s="105"/>
      <c r="Q32" s="105">
        <f t="shared" ref="Q32" si="26">N32</f>
        <v>0.18398958333333332</v>
      </c>
      <c r="R32" s="105"/>
      <c r="S32" s="105"/>
      <c r="T32" s="105"/>
      <c r="U32" s="105"/>
      <c r="V32" s="105"/>
      <c r="W32" s="105">
        <f>'Приложение 4'!X33</f>
        <v>0</v>
      </c>
      <c r="X32" s="105">
        <f>'Приложение 4'!AE33</f>
        <v>0</v>
      </c>
      <c r="Y32" s="105">
        <f>'Приложение 4'!AL33</f>
        <v>0.18398958333333332</v>
      </c>
      <c r="Z32" s="105">
        <f>'Приложение 4'!AS33</f>
        <v>0</v>
      </c>
      <c r="AA32" s="105">
        <f>'Приложение 4'!AZ33</f>
        <v>0</v>
      </c>
      <c r="AB32" s="105">
        <f t="shared" ref="AB32" si="27">+W32+X32+Z32</f>
        <v>0</v>
      </c>
      <c r="AC32" s="105">
        <f t="shared" si="22"/>
        <v>0.18398958333333332</v>
      </c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</row>
    <row r="33" spans="1:61" s="35" customFormat="1" ht="19.5" hidden="1" customHeight="1" outlineLevel="1" x14ac:dyDescent="0.25">
      <c r="A33" s="125"/>
      <c r="B33" s="160"/>
      <c r="C33" s="192"/>
      <c r="D33" s="192"/>
      <c r="E33" s="192"/>
      <c r="F33" s="192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</row>
    <row r="34" spans="1:61" s="35" customFormat="1" ht="19.5" hidden="1" customHeight="1" outlineLevel="1" x14ac:dyDescent="0.25">
      <c r="A34" s="125"/>
      <c r="B34" s="160"/>
      <c r="C34" s="192"/>
      <c r="D34" s="192"/>
      <c r="E34" s="192"/>
      <c r="F34" s="192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</row>
    <row r="35" spans="1:61" s="35" customFormat="1" ht="19.5" customHeight="1" collapsed="1" x14ac:dyDescent="0.25">
      <c r="A35" s="90"/>
      <c r="B35" s="102" t="s">
        <v>199</v>
      </c>
      <c r="C35" s="90"/>
      <c r="D35" s="90"/>
      <c r="E35" s="90"/>
      <c r="F35" s="181"/>
      <c r="G35" s="107">
        <f t="shared" ref="G35:AB35" si="28">G14+G27+G30</f>
        <v>589.20816609126052</v>
      </c>
      <c r="H35" s="107">
        <f t="shared" si="28"/>
        <v>324.25970829645087</v>
      </c>
      <c r="I35" s="107">
        <f t="shared" si="28"/>
        <v>589.20816609126052</v>
      </c>
      <c r="J35" s="107">
        <f t="shared" si="28"/>
        <v>0</v>
      </c>
      <c r="K35" s="107">
        <f t="shared" si="28"/>
        <v>0</v>
      </c>
      <c r="L35" s="107">
        <f t="shared" si="28"/>
        <v>589.20816609126052</v>
      </c>
      <c r="M35" s="107">
        <f t="shared" si="28"/>
        <v>0</v>
      </c>
      <c r="N35" s="107">
        <f t="shared" ref="N35:R35" si="29">N14+N27+N30</f>
        <v>330.78407721698818</v>
      </c>
      <c r="O35" s="107">
        <f t="shared" si="29"/>
        <v>0</v>
      </c>
      <c r="P35" s="107">
        <f t="shared" si="29"/>
        <v>0</v>
      </c>
      <c r="Q35" s="107">
        <f t="shared" si="29"/>
        <v>330.78407721698818</v>
      </c>
      <c r="R35" s="107">
        <f t="shared" si="29"/>
        <v>0</v>
      </c>
      <c r="S35" s="107">
        <f t="shared" si="28"/>
        <v>0</v>
      </c>
      <c r="T35" s="107">
        <f t="shared" si="28"/>
        <v>0</v>
      </c>
      <c r="U35" s="107">
        <f t="shared" ref="U35:V35" si="30">U14+U27+U30</f>
        <v>0</v>
      </c>
      <c r="V35" s="107">
        <f t="shared" si="30"/>
        <v>0</v>
      </c>
      <c r="W35" s="107">
        <f t="shared" si="28"/>
        <v>11.937189040636801</v>
      </c>
      <c r="X35" s="107">
        <f t="shared" si="28"/>
        <v>281.5461629439676</v>
      </c>
      <c r="Y35" s="107">
        <f t="shared" ref="Y35" si="31">Y14+Y27+Y30</f>
        <v>151.01132652860304</v>
      </c>
      <c r="Z35" s="107">
        <f t="shared" si="28"/>
        <v>295.72481410665608</v>
      </c>
      <c r="AA35" s="107">
        <f t="shared" ref="AA35" si="32">AA14+AA27+AA30</f>
        <v>167.83556164774836</v>
      </c>
      <c r="AB35" s="107">
        <f t="shared" si="28"/>
        <v>589.20816609126052</v>
      </c>
      <c r="AC35" s="107">
        <f t="shared" ref="AC35" si="33">AC14+AC27+AC30</f>
        <v>330.78407721698818</v>
      </c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</row>
    <row r="36" spans="1:61" x14ac:dyDescent="0.25">
      <c r="W36" s="155"/>
      <c r="X36" s="155"/>
      <c r="Y36" s="155"/>
      <c r="Z36" s="155"/>
      <c r="AA36" s="155"/>
      <c r="AB36" s="155"/>
    </row>
    <row r="37" spans="1:61" s="35" customFormat="1" ht="21" hidden="1" customHeight="1" outlineLevel="1" x14ac:dyDescent="0.25">
      <c r="A37" s="213" t="s">
        <v>158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75"/>
      <c r="AD37" s="75"/>
      <c r="AE37" s="75"/>
    </row>
    <row r="38" spans="1:61" s="35" customFormat="1" ht="18.75" hidden="1" customHeight="1" outlineLevel="1" x14ac:dyDescent="0.25">
      <c r="A38" s="213" t="s">
        <v>156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75"/>
      <c r="AD38" s="75"/>
      <c r="AE38" s="75"/>
    </row>
    <row r="39" spans="1:61" ht="48.75" hidden="1" customHeight="1" outlineLevel="1" x14ac:dyDescent="0.25">
      <c r="A39" s="221" t="s">
        <v>159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</row>
    <row r="40" spans="1:61" ht="17.25" hidden="1" customHeight="1" outlineLevel="1" x14ac:dyDescent="0.25">
      <c r="A40" s="211" t="s">
        <v>144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</row>
    <row r="41" spans="1:61" ht="18" hidden="1" customHeight="1" outlineLevel="1" x14ac:dyDescent="0.25">
      <c r="A41" s="221" t="s">
        <v>187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</row>
    <row r="42" spans="1:61" ht="16.5" hidden="1" customHeight="1" outlineLevel="1" x14ac:dyDescent="0.25">
      <c r="A42" s="211" t="s">
        <v>146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</row>
    <row r="43" spans="1:61" ht="17.25" customHeight="1" collapsed="1" x14ac:dyDescent="0.25">
      <c r="A43" s="221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</row>
    <row r="44" spans="1:61" outlineLevel="1" x14ac:dyDescent="0.25">
      <c r="B44" s="150" t="s">
        <v>241</v>
      </c>
      <c r="AA44" s="28" t="s">
        <v>243</v>
      </c>
    </row>
    <row r="45" spans="1:61" outlineLevel="1" x14ac:dyDescent="0.25">
      <c r="B45" s="151" t="s">
        <v>242</v>
      </c>
      <c r="W45" s="154"/>
    </row>
  </sheetData>
  <mergeCells count="29">
    <mergeCell ref="AC11:AC12"/>
    <mergeCell ref="W10:AC10"/>
    <mergeCell ref="A41:AB41"/>
    <mergeCell ref="A42:AB42"/>
    <mergeCell ref="A43:AB43"/>
    <mergeCell ref="S11:T11"/>
    <mergeCell ref="D10:D12"/>
    <mergeCell ref="A39:AB39"/>
    <mergeCell ref="A40:AB40"/>
    <mergeCell ref="A37:AB37"/>
    <mergeCell ref="A38:AB38"/>
    <mergeCell ref="E10:F11"/>
    <mergeCell ref="G10:H11"/>
    <mergeCell ref="N11:R11"/>
    <mergeCell ref="I10:R10"/>
    <mergeCell ref="U11:V11"/>
    <mergeCell ref="A4:AB4"/>
    <mergeCell ref="I11:M11"/>
    <mergeCell ref="AB11:AB12"/>
    <mergeCell ref="A9:AB9"/>
    <mergeCell ref="A10:A12"/>
    <mergeCell ref="B10:B12"/>
    <mergeCell ref="C10:C12"/>
    <mergeCell ref="A7:AB7"/>
    <mergeCell ref="A8:AB8"/>
    <mergeCell ref="A5:X5"/>
    <mergeCell ref="S10:V10"/>
    <mergeCell ref="X11:Y11"/>
    <mergeCell ref="Z11:AA11"/>
  </mergeCells>
  <pageMargins left="0.27559055118110237" right="0.27559055118110237" top="0.47244094488188981" bottom="0.47244094488188981" header="0.31496062992125984" footer="0.31496062992125984"/>
  <pageSetup paperSize="8" scale="80" firstPageNumber="2" orientation="landscape" r:id="rId1"/>
  <colBreaks count="1" manualBreakCount="1">
    <brk id="18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1"/>
  <sheetViews>
    <sheetView topLeftCell="L13" zoomScale="80" zoomScaleNormal="80" zoomScaleSheetLayoutView="70" workbookViewId="0">
      <selection activeCell="AA11" sqref="AA11:AN11"/>
    </sheetView>
  </sheetViews>
  <sheetFormatPr defaultRowHeight="15.75" outlineLevelRow="1" x14ac:dyDescent="0.25"/>
  <cols>
    <col min="1" max="1" width="9.5" style="28" customWidth="1"/>
    <col min="2" max="2" width="58.375" style="28" customWidth="1"/>
    <col min="3" max="3" width="13.375" style="28" customWidth="1"/>
    <col min="4" max="4" width="9.75" style="28" customWidth="1"/>
    <col min="5" max="5" width="10.25" style="186" customWidth="1"/>
    <col min="6" max="6" width="11.375" style="28" customWidth="1"/>
    <col min="7" max="7" width="8" style="28" customWidth="1"/>
    <col min="8" max="11" width="6" style="28" customWidth="1"/>
    <col min="12" max="12" width="8.5" style="28" customWidth="1"/>
    <col min="13" max="13" width="11.375" style="28" customWidth="1"/>
    <col min="14" max="14" width="7.375" style="28" customWidth="1"/>
    <col min="15" max="18" width="6" style="28" customWidth="1"/>
    <col min="19" max="19" width="8" style="28" customWidth="1"/>
    <col min="20" max="20" width="10.75" style="186" customWidth="1"/>
    <col min="21" max="21" width="7.75" style="186" customWidth="1"/>
    <col min="22" max="25" width="5.125" style="186" customWidth="1"/>
    <col min="26" max="26" width="8.125" style="186" customWidth="1"/>
    <col min="27" max="27" width="10.75" style="114" customWidth="1"/>
    <col min="28" max="28" width="8.25" style="114" customWidth="1"/>
    <col min="29" max="32" width="5.25" style="114" customWidth="1"/>
    <col min="33" max="33" width="8.625" style="114" customWidth="1"/>
    <col min="34" max="34" width="11.375" style="186" customWidth="1"/>
    <col min="35" max="35" width="7.375" style="186" customWidth="1"/>
    <col min="36" max="39" width="6.375" style="186" customWidth="1"/>
    <col min="40" max="40" width="7.5" style="186" customWidth="1"/>
    <col min="41" max="41" width="11.125" style="28" customWidth="1"/>
    <col min="42" max="42" width="8.75" style="28" customWidth="1"/>
    <col min="43" max="46" width="6" style="28" customWidth="1"/>
    <col min="47" max="47" width="8.5" style="28" customWidth="1"/>
    <col min="48" max="48" width="11.5" style="1" customWidth="1"/>
    <col min="49" max="49" width="7.875" style="1" customWidth="1"/>
    <col min="50" max="52" width="5.75" style="1" customWidth="1"/>
    <col min="53" max="53" width="5.5" style="1" customWidth="1"/>
    <col min="54" max="54" width="8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1" ht="22.5" x14ac:dyDescent="0.25">
      <c r="AU1" s="49" t="s">
        <v>155</v>
      </c>
    </row>
    <row r="2" spans="1:61" ht="22.5" x14ac:dyDescent="0.3">
      <c r="AU2" s="50" t="s">
        <v>157</v>
      </c>
    </row>
    <row r="3" spans="1:61" ht="18.75" x14ac:dyDescent="0.3">
      <c r="AU3" s="50"/>
    </row>
    <row r="4" spans="1:61" ht="18.75" x14ac:dyDescent="0.25">
      <c r="A4" s="222" t="s">
        <v>245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187"/>
      <c r="U4" s="187"/>
      <c r="V4" s="187"/>
      <c r="W4" s="187"/>
      <c r="X4" s="187"/>
      <c r="Y4" s="187"/>
      <c r="Z4" s="187"/>
      <c r="AA4" s="121"/>
      <c r="AB4" s="121"/>
      <c r="AC4" s="121"/>
      <c r="AD4" s="121"/>
      <c r="AE4" s="121"/>
      <c r="AF4" s="121"/>
      <c r="AG4" s="121"/>
      <c r="AH4" s="187"/>
      <c r="AI4" s="187"/>
      <c r="AJ4" s="187"/>
      <c r="AK4" s="187"/>
      <c r="AL4" s="187"/>
      <c r="AM4" s="187"/>
      <c r="AN4" s="187"/>
    </row>
    <row r="5" spans="1:61" ht="18.75" x14ac:dyDescent="0.25">
      <c r="A5" s="223" t="s">
        <v>244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188"/>
      <c r="U5" s="188"/>
      <c r="V5" s="188"/>
      <c r="W5" s="188"/>
      <c r="X5" s="188"/>
      <c r="Y5" s="188"/>
      <c r="Z5" s="188"/>
      <c r="AA5" s="122"/>
      <c r="AB5" s="122"/>
      <c r="AC5" s="122"/>
      <c r="AD5" s="122"/>
      <c r="AE5" s="122"/>
      <c r="AF5" s="122"/>
      <c r="AG5" s="122"/>
      <c r="AH5" s="188"/>
      <c r="AI5" s="188"/>
      <c r="AJ5" s="188"/>
      <c r="AK5" s="188"/>
      <c r="AL5" s="188"/>
      <c r="AM5" s="188"/>
      <c r="AN5" s="188"/>
      <c r="AO5" s="42"/>
      <c r="AP5" s="42"/>
      <c r="AQ5" s="42"/>
      <c r="AR5" s="42"/>
      <c r="AS5" s="42"/>
      <c r="AT5" s="42"/>
      <c r="AU5" s="42"/>
      <c r="AV5" s="28"/>
      <c r="AW5" s="28"/>
    </row>
    <row r="6" spans="1:61" s="33" customFormat="1" ht="10.5" customHeight="1" x14ac:dyDescent="0.25">
      <c r="A6" s="42"/>
      <c r="B6" s="42"/>
      <c r="C6" s="42"/>
      <c r="D6" s="42"/>
      <c r="E6" s="188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88"/>
      <c r="U6" s="188"/>
      <c r="V6" s="188"/>
      <c r="W6" s="188"/>
      <c r="X6" s="188"/>
      <c r="Y6" s="188"/>
      <c r="Z6" s="188"/>
      <c r="AA6" s="122"/>
      <c r="AB6" s="122"/>
      <c r="AC6" s="122"/>
      <c r="AD6" s="122"/>
      <c r="AE6" s="122"/>
      <c r="AF6" s="122"/>
      <c r="AG6" s="122"/>
      <c r="AH6" s="188"/>
      <c r="AI6" s="188"/>
      <c r="AJ6" s="188"/>
      <c r="AK6" s="188"/>
      <c r="AL6" s="188"/>
      <c r="AM6" s="188"/>
      <c r="AN6" s="188"/>
      <c r="AO6" s="42"/>
      <c r="AP6" s="42"/>
      <c r="AQ6" s="42"/>
      <c r="AR6" s="42"/>
      <c r="AS6" s="42"/>
      <c r="AT6" s="42"/>
      <c r="AU6" s="42"/>
      <c r="AV6" s="28"/>
      <c r="AW6" s="28"/>
    </row>
    <row r="7" spans="1:61" ht="18.75" x14ac:dyDescent="0.25">
      <c r="A7" s="203" t="s">
        <v>318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182"/>
      <c r="U7" s="182"/>
      <c r="V7" s="182"/>
      <c r="W7" s="182"/>
      <c r="X7" s="182"/>
      <c r="Y7" s="182"/>
      <c r="Z7" s="182"/>
      <c r="AA7" s="115"/>
      <c r="AB7" s="115"/>
      <c r="AC7" s="115"/>
      <c r="AD7" s="115"/>
      <c r="AE7" s="115"/>
      <c r="AF7" s="115"/>
      <c r="AG7" s="115"/>
      <c r="AH7" s="182"/>
      <c r="AI7" s="182"/>
      <c r="AJ7" s="182"/>
      <c r="AK7" s="182"/>
      <c r="AL7" s="182"/>
      <c r="AM7" s="182"/>
      <c r="AN7" s="182"/>
      <c r="AO7" s="51"/>
      <c r="AP7" s="51"/>
      <c r="AQ7" s="51"/>
      <c r="AR7" s="51"/>
      <c r="AS7" s="51"/>
      <c r="AT7" s="51"/>
      <c r="AU7" s="5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</row>
    <row r="8" spans="1:61" x14ac:dyDescent="0.25">
      <c r="A8" s="204" t="s">
        <v>246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183"/>
      <c r="U8" s="183"/>
      <c r="V8" s="183"/>
      <c r="W8" s="183"/>
      <c r="X8" s="183"/>
      <c r="Y8" s="183"/>
      <c r="Z8" s="183"/>
      <c r="AA8" s="117"/>
      <c r="AB8" s="117"/>
      <c r="AC8" s="117"/>
      <c r="AD8" s="117"/>
      <c r="AE8" s="117"/>
      <c r="AF8" s="117"/>
      <c r="AG8" s="117"/>
      <c r="AH8" s="183"/>
      <c r="AI8" s="183"/>
      <c r="AJ8" s="183"/>
      <c r="AK8" s="183"/>
      <c r="AL8" s="183"/>
      <c r="AM8" s="183"/>
      <c r="AN8" s="183"/>
      <c r="AO8" s="52"/>
      <c r="AP8" s="52"/>
      <c r="AQ8" s="52"/>
      <c r="AR8" s="52"/>
      <c r="AS8" s="52"/>
      <c r="AT8" s="52"/>
      <c r="AU8" s="52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</row>
    <row r="9" spans="1:61" ht="10.5" customHeight="1" x14ac:dyDescent="0.25">
      <c r="A9" s="224"/>
      <c r="B9" s="224"/>
      <c r="C9" s="224"/>
      <c r="D9" s="224"/>
      <c r="E9" s="224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</row>
    <row r="10" spans="1:61" ht="31.5" customHeight="1" x14ac:dyDescent="0.25">
      <c r="A10" s="229" t="s">
        <v>69</v>
      </c>
      <c r="B10" s="229" t="s">
        <v>18</v>
      </c>
      <c r="C10" s="229" t="s">
        <v>228</v>
      </c>
      <c r="D10" s="234" t="s">
        <v>86</v>
      </c>
      <c r="E10" s="234"/>
      <c r="F10" s="238" t="s">
        <v>312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5"/>
      <c r="BD10" s="5"/>
      <c r="BE10" s="5"/>
      <c r="BF10" s="5"/>
      <c r="BG10" s="35"/>
      <c r="BH10" s="35"/>
      <c r="BI10" s="35"/>
    </row>
    <row r="11" spans="1:61" ht="44.25" customHeight="1" x14ac:dyDescent="0.25">
      <c r="A11" s="231"/>
      <c r="B11" s="231"/>
      <c r="C11" s="231"/>
      <c r="D11" s="234"/>
      <c r="E11" s="234"/>
      <c r="F11" s="227" t="s">
        <v>204</v>
      </c>
      <c r="G11" s="227"/>
      <c r="H11" s="227"/>
      <c r="I11" s="227"/>
      <c r="J11" s="227"/>
      <c r="K11" s="227"/>
      <c r="L11" s="228"/>
      <c r="M11" s="235" t="s">
        <v>316</v>
      </c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7"/>
      <c r="AA11" s="226" t="s">
        <v>293</v>
      </c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8"/>
      <c r="AO11" s="234" t="s">
        <v>108</v>
      </c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35"/>
      <c r="BD11" s="35"/>
      <c r="BE11" s="35"/>
      <c r="BF11" s="35"/>
      <c r="BG11" s="35"/>
      <c r="BH11" s="35"/>
      <c r="BI11" s="35"/>
    </row>
    <row r="12" spans="1:61" ht="55.5" customHeight="1" x14ac:dyDescent="0.25">
      <c r="A12" s="231"/>
      <c r="B12" s="231"/>
      <c r="C12" s="231"/>
      <c r="D12" s="234"/>
      <c r="E12" s="234"/>
      <c r="F12" s="227" t="s">
        <v>93</v>
      </c>
      <c r="G12" s="227"/>
      <c r="H12" s="227"/>
      <c r="I12" s="227"/>
      <c r="J12" s="227"/>
      <c r="K12" s="227"/>
      <c r="L12" s="228"/>
      <c r="M12" s="226" t="s">
        <v>93</v>
      </c>
      <c r="N12" s="227"/>
      <c r="O12" s="227"/>
      <c r="P12" s="227"/>
      <c r="Q12" s="227"/>
      <c r="R12" s="227"/>
      <c r="S12" s="227"/>
      <c r="T12" s="226" t="s">
        <v>306</v>
      </c>
      <c r="U12" s="227"/>
      <c r="V12" s="227"/>
      <c r="W12" s="227"/>
      <c r="X12" s="227"/>
      <c r="Y12" s="227"/>
      <c r="Z12" s="227"/>
      <c r="AA12" s="226" t="s">
        <v>93</v>
      </c>
      <c r="AB12" s="227"/>
      <c r="AC12" s="227"/>
      <c r="AD12" s="227"/>
      <c r="AE12" s="227"/>
      <c r="AF12" s="227"/>
      <c r="AG12" s="227"/>
      <c r="AH12" s="226" t="s">
        <v>306</v>
      </c>
      <c r="AI12" s="227"/>
      <c r="AJ12" s="227"/>
      <c r="AK12" s="227"/>
      <c r="AL12" s="227"/>
      <c r="AM12" s="227"/>
      <c r="AN12" s="227"/>
      <c r="AO12" s="226" t="s">
        <v>10</v>
      </c>
      <c r="AP12" s="227"/>
      <c r="AQ12" s="227"/>
      <c r="AR12" s="227"/>
      <c r="AS12" s="227"/>
      <c r="AT12" s="227"/>
      <c r="AU12" s="228"/>
      <c r="AV12" s="239" t="s">
        <v>306</v>
      </c>
      <c r="AW12" s="239"/>
      <c r="AX12" s="239"/>
      <c r="AY12" s="239"/>
      <c r="AZ12" s="239"/>
      <c r="BA12" s="239"/>
      <c r="BB12" s="239"/>
      <c r="BC12" s="35"/>
      <c r="BD12" s="35"/>
      <c r="BE12" s="35"/>
      <c r="BF12" s="35"/>
      <c r="BG12" s="35"/>
      <c r="BH12" s="35"/>
      <c r="BI12" s="35"/>
    </row>
    <row r="13" spans="1:61" s="35" customFormat="1" ht="37.5" customHeight="1" x14ac:dyDescent="0.25">
      <c r="A13" s="231"/>
      <c r="B13" s="231"/>
      <c r="C13" s="231"/>
      <c r="D13" s="229" t="s">
        <v>88</v>
      </c>
      <c r="E13" s="229" t="s">
        <v>306</v>
      </c>
      <c r="F13" s="157" t="s">
        <v>27</v>
      </c>
      <c r="G13" s="226" t="s">
        <v>26</v>
      </c>
      <c r="H13" s="227"/>
      <c r="I13" s="227"/>
      <c r="J13" s="227"/>
      <c r="K13" s="227"/>
      <c r="L13" s="228"/>
      <c r="M13" s="120" t="s">
        <v>27</v>
      </c>
      <c r="N13" s="226" t="s">
        <v>26</v>
      </c>
      <c r="O13" s="227"/>
      <c r="P13" s="227"/>
      <c r="Q13" s="227"/>
      <c r="R13" s="227"/>
      <c r="S13" s="228"/>
      <c r="T13" s="190" t="s">
        <v>27</v>
      </c>
      <c r="U13" s="226" t="s">
        <v>26</v>
      </c>
      <c r="V13" s="227"/>
      <c r="W13" s="227"/>
      <c r="X13" s="227"/>
      <c r="Y13" s="227"/>
      <c r="Z13" s="228"/>
      <c r="AA13" s="120" t="s">
        <v>27</v>
      </c>
      <c r="AB13" s="226" t="s">
        <v>26</v>
      </c>
      <c r="AC13" s="227"/>
      <c r="AD13" s="227"/>
      <c r="AE13" s="227"/>
      <c r="AF13" s="227"/>
      <c r="AG13" s="228"/>
      <c r="AH13" s="190" t="s">
        <v>27</v>
      </c>
      <c r="AI13" s="226" t="s">
        <v>26</v>
      </c>
      <c r="AJ13" s="227"/>
      <c r="AK13" s="227"/>
      <c r="AL13" s="227"/>
      <c r="AM13" s="227"/>
      <c r="AN13" s="228"/>
      <c r="AO13" s="120" t="s">
        <v>27</v>
      </c>
      <c r="AP13" s="226" t="s">
        <v>26</v>
      </c>
      <c r="AQ13" s="227"/>
      <c r="AR13" s="227"/>
      <c r="AS13" s="227"/>
      <c r="AT13" s="227"/>
      <c r="AU13" s="228"/>
      <c r="AV13" s="190" t="s">
        <v>27</v>
      </c>
      <c r="AW13" s="226" t="s">
        <v>26</v>
      </c>
      <c r="AX13" s="227"/>
      <c r="AY13" s="227"/>
      <c r="AZ13" s="227"/>
      <c r="BA13" s="227"/>
      <c r="BB13" s="228"/>
    </row>
    <row r="14" spans="1:61" s="35" customFormat="1" ht="66" customHeight="1" x14ac:dyDescent="0.25">
      <c r="A14" s="230"/>
      <c r="B14" s="230"/>
      <c r="C14" s="230"/>
      <c r="D14" s="230"/>
      <c r="E14" s="230"/>
      <c r="F14" s="118" t="s">
        <v>12</v>
      </c>
      <c r="G14" s="118" t="s">
        <v>12</v>
      </c>
      <c r="H14" s="26" t="s">
        <v>205</v>
      </c>
      <c r="I14" s="26" t="s">
        <v>206</v>
      </c>
      <c r="J14" s="26" t="s">
        <v>207</v>
      </c>
      <c r="K14" s="26" t="s">
        <v>208</v>
      </c>
      <c r="L14" s="26" t="s">
        <v>209</v>
      </c>
      <c r="M14" s="118" t="s">
        <v>12</v>
      </c>
      <c r="N14" s="118" t="s">
        <v>12</v>
      </c>
      <c r="O14" s="26" t="s">
        <v>205</v>
      </c>
      <c r="P14" s="26" t="s">
        <v>206</v>
      </c>
      <c r="Q14" s="26" t="s">
        <v>207</v>
      </c>
      <c r="R14" s="26" t="s">
        <v>208</v>
      </c>
      <c r="S14" s="26" t="s">
        <v>209</v>
      </c>
      <c r="T14" s="184" t="s">
        <v>12</v>
      </c>
      <c r="U14" s="184" t="s">
        <v>12</v>
      </c>
      <c r="V14" s="26" t="s">
        <v>205</v>
      </c>
      <c r="W14" s="26" t="s">
        <v>206</v>
      </c>
      <c r="X14" s="26" t="s">
        <v>207</v>
      </c>
      <c r="Y14" s="26" t="s">
        <v>208</v>
      </c>
      <c r="Z14" s="26" t="s">
        <v>209</v>
      </c>
      <c r="AA14" s="118" t="s">
        <v>12</v>
      </c>
      <c r="AB14" s="118" t="s">
        <v>12</v>
      </c>
      <c r="AC14" s="26" t="s">
        <v>205</v>
      </c>
      <c r="AD14" s="26" t="s">
        <v>206</v>
      </c>
      <c r="AE14" s="26" t="s">
        <v>207</v>
      </c>
      <c r="AF14" s="26" t="s">
        <v>208</v>
      </c>
      <c r="AG14" s="26" t="s">
        <v>209</v>
      </c>
      <c r="AH14" s="184" t="s">
        <v>12</v>
      </c>
      <c r="AI14" s="184" t="s">
        <v>12</v>
      </c>
      <c r="AJ14" s="26" t="s">
        <v>205</v>
      </c>
      <c r="AK14" s="26" t="s">
        <v>206</v>
      </c>
      <c r="AL14" s="26" t="s">
        <v>207</v>
      </c>
      <c r="AM14" s="26" t="s">
        <v>208</v>
      </c>
      <c r="AN14" s="26" t="s">
        <v>209</v>
      </c>
      <c r="AO14" s="118" t="s">
        <v>12</v>
      </c>
      <c r="AP14" s="118" t="s">
        <v>12</v>
      </c>
      <c r="AQ14" s="26" t="s">
        <v>205</v>
      </c>
      <c r="AR14" s="26" t="s">
        <v>206</v>
      </c>
      <c r="AS14" s="26" t="s">
        <v>207</v>
      </c>
      <c r="AT14" s="26" t="s">
        <v>208</v>
      </c>
      <c r="AU14" s="26" t="s">
        <v>209</v>
      </c>
      <c r="AV14" s="184" t="s">
        <v>12</v>
      </c>
      <c r="AW14" s="184" t="s">
        <v>12</v>
      </c>
      <c r="AX14" s="26" t="s">
        <v>205</v>
      </c>
      <c r="AY14" s="26" t="s">
        <v>206</v>
      </c>
      <c r="AZ14" s="26" t="s">
        <v>207</v>
      </c>
      <c r="BA14" s="26" t="s">
        <v>208</v>
      </c>
      <c r="BB14" s="26" t="s">
        <v>209</v>
      </c>
    </row>
    <row r="15" spans="1:61" s="35" customFormat="1" x14ac:dyDescent="0.25">
      <c r="A15" s="119">
        <v>1</v>
      </c>
      <c r="B15" s="119">
        <f>A15+1</f>
        <v>2</v>
      </c>
      <c r="C15" s="189">
        <f t="shared" ref="C15:BB15" si="0">B15+1</f>
        <v>3</v>
      </c>
      <c r="D15" s="189">
        <f t="shared" si="0"/>
        <v>4</v>
      </c>
      <c r="E15" s="189">
        <f t="shared" si="0"/>
        <v>5</v>
      </c>
      <c r="F15" s="189">
        <f t="shared" si="0"/>
        <v>6</v>
      </c>
      <c r="G15" s="189">
        <f t="shared" si="0"/>
        <v>7</v>
      </c>
      <c r="H15" s="189">
        <f t="shared" si="0"/>
        <v>8</v>
      </c>
      <c r="I15" s="189">
        <f t="shared" si="0"/>
        <v>9</v>
      </c>
      <c r="J15" s="189">
        <f t="shared" si="0"/>
        <v>10</v>
      </c>
      <c r="K15" s="189">
        <f t="shared" si="0"/>
        <v>11</v>
      </c>
      <c r="L15" s="189">
        <f t="shared" si="0"/>
        <v>12</v>
      </c>
      <c r="M15" s="189">
        <f t="shared" si="0"/>
        <v>13</v>
      </c>
      <c r="N15" s="189">
        <f t="shared" si="0"/>
        <v>14</v>
      </c>
      <c r="O15" s="189">
        <f t="shared" si="0"/>
        <v>15</v>
      </c>
      <c r="P15" s="189">
        <f t="shared" si="0"/>
        <v>16</v>
      </c>
      <c r="Q15" s="189">
        <f t="shared" si="0"/>
        <v>17</v>
      </c>
      <c r="R15" s="189">
        <f t="shared" si="0"/>
        <v>18</v>
      </c>
      <c r="S15" s="189">
        <f t="shared" si="0"/>
        <v>19</v>
      </c>
      <c r="T15" s="189">
        <f t="shared" si="0"/>
        <v>20</v>
      </c>
      <c r="U15" s="189">
        <f t="shared" si="0"/>
        <v>21</v>
      </c>
      <c r="V15" s="189">
        <f t="shared" si="0"/>
        <v>22</v>
      </c>
      <c r="W15" s="189">
        <f t="shared" si="0"/>
        <v>23</v>
      </c>
      <c r="X15" s="189">
        <f t="shared" si="0"/>
        <v>24</v>
      </c>
      <c r="Y15" s="189">
        <f t="shared" si="0"/>
        <v>25</v>
      </c>
      <c r="Z15" s="189">
        <f t="shared" si="0"/>
        <v>26</v>
      </c>
      <c r="AA15" s="189">
        <f t="shared" si="0"/>
        <v>27</v>
      </c>
      <c r="AB15" s="189">
        <f t="shared" si="0"/>
        <v>28</v>
      </c>
      <c r="AC15" s="189">
        <f t="shared" si="0"/>
        <v>29</v>
      </c>
      <c r="AD15" s="189">
        <f t="shared" si="0"/>
        <v>30</v>
      </c>
      <c r="AE15" s="189">
        <f t="shared" si="0"/>
        <v>31</v>
      </c>
      <c r="AF15" s="189">
        <f t="shared" si="0"/>
        <v>32</v>
      </c>
      <c r="AG15" s="189">
        <f t="shared" si="0"/>
        <v>33</v>
      </c>
      <c r="AH15" s="189">
        <f t="shared" si="0"/>
        <v>34</v>
      </c>
      <c r="AI15" s="189">
        <f t="shared" si="0"/>
        <v>35</v>
      </c>
      <c r="AJ15" s="189">
        <f t="shared" si="0"/>
        <v>36</v>
      </c>
      <c r="AK15" s="189">
        <f t="shared" si="0"/>
        <v>37</v>
      </c>
      <c r="AL15" s="189">
        <f t="shared" si="0"/>
        <v>38</v>
      </c>
      <c r="AM15" s="189">
        <f t="shared" si="0"/>
        <v>39</v>
      </c>
      <c r="AN15" s="189">
        <f t="shared" si="0"/>
        <v>40</v>
      </c>
      <c r="AO15" s="189">
        <f t="shared" si="0"/>
        <v>41</v>
      </c>
      <c r="AP15" s="189">
        <f t="shared" si="0"/>
        <v>42</v>
      </c>
      <c r="AQ15" s="189">
        <f t="shared" si="0"/>
        <v>43</v>
      </c>
      <c r="AR15" s="189">
        <f t="shared" si="0"/>
        <v>44</v>
      </c>
      <c r="AS15" s="189">
        <f t="shared" si="0"/>
        <v>45</v>
      </c>
      <c r="AT15" s="189">
        <f t="shared" si="0"/>
        <v>46</v>
      </c>
      <c r="AU15" s="189">
        <f t="shared" si="0"/>
        <v>47</v>
      </c>
      <c r="AV15" s="189">
        <f t="shared" si="0"/>
        <v>48</v>
      </c>
      <c r="AW15" s="189">
        <f t="shared" si="0"/>
        <v>49</v>
      </c>
      <c r="AX15" s="189">
        <f t="shared" si="0"/>
        <v>50</v>
      </c>
      <c r="AY15" s="189">
        <f t="shared" si="0"/>
        <v>51</v>
      </c>
      <c r="AZ15" s="189">
        <f t="shared" si="0"/>
        <v>52</v>
      </c>
      <c r="BA15" s="189">
        <f t="shared" si="0"/>
        <v>53</v>
      </c>
      <c r="BB15" s="189">
        <f t="shared" si="0"/>
        <v>54</v>
      </c>
    </row>
    <row r="16" spans="1:61" s="129" customFormat="1" ht="18" customHeight="1" x14ac:dyDescent="0.25">
      <c r="A16" s="132">
        <f>'Приложение 1'!A14</f>
        <v>1</v>
      </c>
      <c r="B16" s="133" t="str">
        <f>'Приложение 1'!B14</f>
        <v>Приобретение ИТ-имущества</v>
      </c>
      <c r="C16" s="132"/>
      <c r="D16" s="137">
        <f>SUM(D17:D28)</f>
        <v>11.229963653691437</v>
      </c>
      <c r="E16" s="137">
        <f>SUM(E17:E28)</f>
        <v>5.7934854736731731</v>
      </c>
      <c r="F16" s="137">
        <f>SUM(F17:F28)</f>
        <v>0</v>
      </c>
      <c r="G16" s="137">
        <f>SUM(G17:G28)</f>
        <v>0.80054362397013346</v>
      </c>
      <c r="H16" s="135"/>
      <c r="I16" s="135"/>
      <c r="J16" s="135"/>
      <c r="K16" s="135"/>
      <c r="L16" s="137">
        <f>SUM(L17:L28)</f>
        <v>0.80054362397013346</v>
      </c>
      <c r="M16" s="137">
        <f>SUM(M17:M28)</f>
        <v>0</v>
      </c>
      <c r="N16" s="137">
        <f>SUM(N17:N28)</f>
        <v>4.9895647516342061</v>
      </c>
      <c r="O16" s="135"/>
      <c r="P16" s="135"/>
      <c r="Q16" s="135"/>
      <c r="R16" s="135"/>
      <c r="S16" s="137">
        <f>SUM(S17:S28)</f>
        <v>4.9895647516342061</v>
      </c>
      <c r="T16" s="137">
        <f>SUM(T17:T28)</f>
        <v>0</v>
      </c>
      <c r="U16" s="137">
        <f>SUM(U17:U28)</f>
        <v>4.9929418497030396</v>
      </c>
      <c r="V16" s="135"/>
      <c r="W16" s="135"/>
      <c r="X16" s="135"/>
      <c r="Y16" s="135"/>
      <c r="Z16" s="137">
        <f>SUM(Z17:Z28)</f>
        <v>4.9929418497030396</v>
      </c>
      <c r="AA16" s="137">
        <f>SUM(AA17:AA28)</f>
        <v>0</v>
      </c>
      <c r="AB16" s="137">
        <f>SUM(AB17:AB28)</f>
        <v>5.4398552780870961</v>
      </c>
      <c r="AC16" s="135"/>
      <c r="AD16" s="135"/>
      <c r="AE16" s="135"/>
      <c r="AF16" s="135"/>
      <c r="AG16" s="137">
        <f>SUM(AG17:AG28)</f>
        <v>5.4398552780870961</v>
      </c>
      <c r="AH16" s="137">
        <f>SUM(AH17:AH28)</f>
        <v>0</v>
      </c>
      <c r="AI16" s="137">
        <f>SUM(AI17:AI28)</f>
        <v>0</v>
      </c>
      <c r="AJ16" s="135"/>
      <c r="AK16" s="135"/>
      <c r="AL16" s="135"/>
      <c r="AM16" s="135"/>
      <c r="AN16" s="137">
        <f>SUM(AN17:AN28)</f>
        <v>0</v>
      </c>
      <c r="AO16" s="137">
        <f>SUM(AO17:AO28)</f>
        <v>0</v>
      </c>
      <c r="AP16" s="137">
        <f>SUM(AP17:AP28)</f>
        <v>11.229963653691437</v>
      </c>
      <c r="AQ16" s="135"/>
      <c r="AR16" s="135"/>
      <c r="AS16" s="135"/>
      <c r="AT16" s="135"/>
      <c r="AU16" s="137">
        <f>SUM(AU17:AU28)</f>
        <v>11.229963653691437</v>
      </c>
      <c r="AV16" s="137">
        <f>SUM(AV17:AV28)</f>
        <v>0</v>
      </c>
      <c r="AW16" s="137">
        <f>SUM(AW17:AW28)</f>
        <v>5.7934854736731731</v>
      </c>
      <c r="AX16" s="135"/>
      <c r="AY16" s="135"/>
      <c r="AZ16" s="135"/>
      <c r="BA16" s="135"/>
      <c r="BB16" s="137">
        <f>SUM(BB17:BB28)</f>
        <v>5.7934854736731731</v>
      </c>
    </row>
    <row r="17" spans="1:54" s="35" customFormat="1" ht="18.75" customHeight="1" x14ac:dyDescent="0.25">
      <c r="A17" s="130" t="str">
        <f>'Приложение 1'!A15</f>
        <v>1.1.</v>
      </c>
      <c r="B17" s="131" t="str">
        <f>'Приложение 1'!B15</f>
        <v>Рабочие станции</v>
      </c>
      <c r="C17" s="130" t="str">
        <f>'Приложение 1'!C15</f>
        <v>K_S01</v>
      </c>
      <c r="D17" s="136">
        <f>'Приложение 2'!I15</f>
        <v>0.80054362397013346</v>
      </c>
      <c r="E17" s="136">
        <f>'Приложение 2'!N15</f>
        <v>0.80054362397013346</v>
      </c>
      <c r="F17" s="32"/>
      <c r="G17" s="136">
        <f>'Приложение 2'!W15</f>
        <v>0.80054362397013346</v>
      </c>
      <c r="H17" s="32"/>
      <c r="I17" s="32"/>
      <c r="J17" s="32"/>
      <c r="K17" s="32"/>
      <c r="L17" s="136">
        <f t="shared" ref="L17" si="1">G17</f>
        <v>0.80054362397013346</v>
      </c>
      <c r="M17" s="32"/>
      <c r="N17" s="136">
        <f>'Приложение 2'!X15</f>
        <v>0</v>
      </c>
      <c r="O17" s="32"/>
      <c r="P17" s="32"/>
      <c r="Q17" s="32"/>
      <c r="R17" s="32"/>
      <c r="S17" s="136">
        <f t="shared" ref="S17" si="2">N17</f>
        <v>0</v>
      </c>
      <c r="T17" s="32"/>
      <c r="U17" s="136">
        <f>'Приложение 2'!Y15</f>
        <v>0</v>
      </c>
      <c r="V17" s="32"/>
      <c r="W17" s="32"/>
      <c r="X17" s="32"/>
      <c r="Y17" s="32"/>
      <c r="Z17" s="136">
        <f t="shared" ref="Z17:Z27" si="3">U17</f>
        <v>0</v>
      </c>
      <c r="AA17" s="32"/>
      <c r="AB17" s="136">
        <f>'Приложение 2'!Z15</f>
        <v>0</v>
      </c>
      <c r="AC17" s="32"/>
      <c r="AD17" s="32"/>
      <c r="AE17" s="32"/>
      <c r="AF17" s="32"/>
      <c r="AG17" s="136">
        <f t="shared" ref="AG17" si="4">AB17</f>
        <v>0</v>
      </c>
      <c r="AH17" s="32"/>
      <c r="AI17" s="136">
        <f>'Приложение 2'!AA15</f>
        <v>0</v>
      </c>
      <c r="AJ17" s="32"/>
      <c r="AK17" s="32"/>
      <c r="AL17" s="32"/>
      <c r="AM17" s="32"/>
      <c r="AN17" s="136">
        <f t="shared" ref="AN17:AN27" si="5">AI17</f>
        <v>0</v>
      </c>
      <c r="AO17" s="136">
        <f>AA17+M17+F17</f>
        <v>0</v>
      </c>
      <c r="AP17" s="136">
        <f>AB17+N17+G17</f>
        <v>0.80054362397013346</v>
      </c>
      <c r="AQ17" s="32"/>
      <c r="AR17" s="32"/>
      <c r="AS17" s="32"/>
      <c r="AT17" s="32"/>
      <c r="AU17" s="136">
        <f t="shared" ref="AU17" si="6">AP17</f>
        <v>0.80054362397013346</v>
      </c>
      <c r="AV17" s="32"/>
      <c r="AW17" s="136">
        <f>AI17+U17+G17</f>
        <v>0.80054362397013346</v>
      </c>
      <c r="AX17" s="32"/>
      <c r="AY17" s="32"/>
      <c r="AZ17" s="32"/>
      <c r="BA17" s="32"/>
      <c r="BB17" s="136">
        <f t="shared" ref="BB17:BB27" si="7">AW17</f>
        <v>0.80054362397013346</v>
      </c>
    </row>
    <row r="18" spans="1:54" s="35" customFormat="1" ht="30.75" customHeight="1" x14ac:dyDescent="0.25">
      <c r="A18" s="130" t="str">
        <f>'Приложение 1'!A16</f>
        <v>1.2.</v>
      </c>
      <c r="B18" s="131" t="str">
        <f>'Приложение 1'!B16</f>
        <v>Телекоммуникационное и сетевое оборудование (коммутатор Huawei)</v>
      </c>
      <c r="C18" s="130" t="str">
        <f>'Приложение 1'!C16</f>
        <v>K_S02</v>
      </c>
      <c r="D18" s="136">
        <f>'Приложение 2'!I16</f>
        <v>1.1595288994679969</v>
      </c>
      <c r="E18" s="136">
        <f>'Приложение 2'!N16</f>
        <v>0.84427061999999997</v>
      </c>
      <c r="F18" s="32"/>
      <c r="G18" s="136">
        <f>'Приложение 2'!W16</f>
        <v>0</v>
      </c>
      <c r="H18" s="32"/>
      <c r="I18" s="32"/>
      <c r="J18" s="32"/>
      <c r="K18" s="32"/>
      <c r="L18" s="136">
        <f t="shared" ref="L18:L27" si="8">G18</f>
        <v>0</v>
      </c>
      <c r="M18" s="32"/>
      <c r="N18" s="136">
        <f>'Приложение 2'!X16</f>
        <v>0.87327211834026686</v>
      </c>
      <c r="O18" s="32"/>
      <c r="P18" s="32"/>
      <c r="Q18" s="32"/>
      <c r="R18" s="32"/>
      <c r="S18" s="136">
        <f t="shared" ref="S18:S27" si="9">N18</f>
        <v>0.87327211834026686</v>
      </c>
      <c r="T18" s="32"/>
      <c r="U18" s="136">
        <f>'Приложение 2'!Y16</f>
        <v>0.84427061999999997</v>
      </c>
      <c r="V18" s="32"/>
      <c r="W18" s="32"/>
      <c r="X18" s="32"/>
      <c r="Y18" s="32"/>
      <c r="Z18" s="136">
        <f t="shared" si="3"/>
        <v>0.84427061999999997</v>
      </c>
      <c r="AA18" s="32"/>
      <c r="AB18" s="136">
        <f>'Приложение 2'!Z16</f>
        <v>0.28625678112773001</v>
      </c>
      <c r="AC18" s="32"/>
      <c r="AD18" s="32"/>
      <c r="AE18" s="32"/>
      <c r="AF18" s="32"/>
      <c r="AG18" s="136">
        <f t="shared" ref="AG18:AG27" si="10">AB18</f>
        <v>0.28625678112773001</v>
      </c>
      <c r="AH18" s="32"/>
      <c r="AI18" s="136">
        <f>'Приложение 2'!AA16</f>
        <v>0</v>
      </c>
      <c r="AJ18" s="32"/>
      <c r="AK18" s="32"/>
      <c r="AL18" s="32"/>
      <c r="AM18" s="32"/>
      <c r="AN18" s="136">
        <f t="shared" si="5"/>
        <v>0</v>
      </c>
      <c r="AO18" s="136">
        <f t="shared" ref="AO18:AO27" si="11">AA18+M18+F18</f>
        <v>0</v>
      </c>
      <c r="AP18" s="136">
        <f t="shared" ref="AP18:AP27" si="12">AB18+N18+G18</f>
        <v>1.1595288994679969</v>
      </c>
      <c r="AQ18" s="32"/>
      <c r="AR18" s="32"/>
      <c r="AS18" s="32"/>
      <c r="AT18" s="32"/>
      <c r="AU18" s="136">
        <f t="shared" ref="AU18:AU27" si="13">AP18</f>
        <v>1.1595288994679969</v>
      </c>
      <c r="AV18" s="32"/>
      <c r="AW18" s="136">
        <f t="shared" ref="AW18:AW27" si="14">AI18+U18+G18</f>
        <v>0.84427061999999997</v>
      </c>
      <c r="AX18" s="32"/>
      <c r="AY18" s="32"/>
      <c r="AZ18" s="32"/>
      <c r="BA18" s="32"/>
      <c r="BB18" s="136">
        <f t="shared" si="7"/>
        <v>0.84427061999999997</v>
      </c>
    </row>
    <row r="19" spans="1:54" s="35" customFormat="1" ht="30.75" customHeight="1" x14ac:dyDescent="0.25">
      <c r="A19" s="130" t="str">
        <f>'Приложение 1'!A17</f>
        <v>1.3.</v>
      </c>
      <c r="B19" s="131" t="str">
        <f>'Приложение 1'!B17</f>
        <v>Телекоммуникационное и сетевое оборудование (маршрутизатор Huawei)</v>
      </c>
      <c r="C19" s="130" t="str">
        <f>'Приложение 1'!C17</f>
        <v>K_S03</v>
      </c>
      <c r="D19" s="136">
        <f>'Приложение 2'!I17</f>
        <v>0.80174051201236618</v>
      </c>
      <c r="E19" s="136">
        <f>'Приложение 2'!N17</f>
        <v>0.43828136999999989</v>
      </c>
      <c r="F19" s="32"/>
      <c r="G19" s="136">
        <f>'Приложение 2'!W17</f>
        <v>0</v>
      </c>
      <c r="H19" s="32"/>
      <c r="I19" s="32"/>
      <c r="J19" s="32"/>
      <c r="K19" s="32"/>
      <c r="L19" s="136">
        <f t="shared" si="8"/>
        <v>0</v>
      </c>
      <c r="M19" s="32"/>
      <c r="N19" s="136">
        <f>'Приложение 2'!X17</f>
        <v>0.56543781158684459</v>
      </c>
      <c r="O19" s="32"/>
      <c r="P19" s="32"/>
      <c r="Q19" s="32"/>
      <c r="R19" s="32"/>
      <c r="S19" s="136">
        <f t="shared" si="9"/>
        <v>0.56543781158684459</v>
      </c>
      <c r="T19" s="32"/>
      <c r="U19" s="136">
        <f>'Приложение 2'!Y17</f>
        <v>0.43828136999999989</v>
      </c>
      <c r="V19" s="32"/>
      <c r="W19" s="32"/>
      <c r="X19" s="32"/>
      <c r="Y19" s="32"/>
      <c r="Z19" s="136">
        <f t="shared" si="3"/>
        <v>0.43828136999999989</v>
      </c>
      <c r="AA19" s="32"/>
      <c r="AB19" s="136">
        <f>'Приложение 2'!Z17</f>
        <v>0.23630270042552165</v>
      </c>
      <c r="AC19" s="32"/>
      <c r="AD19" s="32"/>
      <c r="AE19" s="32"/>
      <c r="AF19" s="32"/>
      <c r="AG19" s="136">
        <f t="shared" si="10"/>
        <v>0.23630270042552165</v>
      </c>
      <c r="AH19" s="32"/>
      <c r="AI19" s="136">
        <f>'Приложение 2'!AA17</f>
        <v>0</v>
      </c>
      <c r="AJ19" s="32"/>
      <c r="AK19" s="32"/>
      <c r="AL19" s="32"/>
      <c r="AM19" s="32"/>
      <c r="AN19" s="136">
        <f t="shared" si="5"/>
        <v>0</v>
      </c>
      <c r="AO19" s="136">
        <f t="shared" si="11"/>
        <v>0</v>
      </c>
      <c r="AP19" s="136">
        <f t="shared" si="12"/>
        <v>0.80174051201236618</v>
      </c>
      <c r="AQ19" s="32"/>
      <c r="AR19" s="32"/>
      <c r="AS19" s="32"/>
      <c r="AT19" s="32"/>
      <c r="AU19" s="136">
        <f t="shared" si="13"/>
        <v>0.80174051201236618</v>
      </c>
      <c r="AV19" s="32"/>
      <c r="AW19" s="136">
        <f t="shared" si="14"/>
        <v>0.43828136999999989</v>
      </c>
      <c r="AX19" s="32"/>
      <c r="AY19" s="32"/>
      <c r="AZ19" s="32"/>
      <c r="BA19" s="32"/>
      <c r="BB19" s="136">
        <f t="shared" si="7"/>
        <v>0.43828136999999989</v>
      </c>
    </row>
    <row r="20" spans="1:54" s="35" customFormat="1" ht="30.75" customHeight="1" x14ac:dyDescent="0.25">
      <c r="A20" s="130" t="str">
        <f>'Приложение 1'!A18</f>
        <v>1.4.</v>
      </c>
      <c r="B20" s="131" t="str">
        <f>'Приложение 1'!B18</f>
        <v>Серверное оборудование (вычислительный сервер PowerEdge R740xd (или аналог)</v>
      </c>
      <c r="C20" s="130" t="str">
        <f>'Приложение 1'!C18</f>
        <v>K_S04</v>
      </c>
      <c r="D20" s="136">
        <f>'Приложение 2'!I18</f>
        <v>1.9536428352341337</v>
      </c>
      <c r="E20" s="136">
        <f>'Приложение 2'!N18</f>
        <v>2.1107376124000004</v>
      </c>
      <c r="F20" s="32"/>
      <c r="G20" s="136">
        <f>'Приложение 2'!W18</f>
        <v>0</v>
      </c>
      <c r="H20" s="32"/>
      <c r="I20" s="32"/>
      <c r="J20" s="32"/>
      <c r="K20" s="32"/>
      <c r="L20" s="136">
        <f t="shared" si="8"/>
        <v>0</v>
      </c>
      <c r="M20" s="32"/>
      <c r="N20" s="136">
        <f>'Приложение 2'!X18</f>
        <v>1.9536428352341337</v>
      </c>
      <c r="O20" s="32"/>
      <c r="P20" s="32"/>
      <c r="Q20" s="32"/>
      <c r="R20" s="32"/>
      <c r="S20" s="136">
        <f t="shared" si="9"/>
        <v>1.9536428352341337</v>
      </c>
      <c r="T20" s="32"/>
      <c r="U20" s="136">
        <f>'Приложение 2'!Y18</f>
        <v>2.1107376124000004</v>
      </c>
      <c r="V20" s="32"/>
      <c r="W20" s="32"/>
      <c r="X20" s="32"/>
      <c r="Y20" s="32"/>
      <c r="Z20" s="136">
        <f t="shared" si="3"/>
        <v>2.1107376124000004</v>
      </c>
      <c r="AA20" s="32"/>
      <c r="AB20" s="136">
        <f>'Приложение 2'!Z18</f>
        <v>0</v>
      </c>
      <c r="AC20" s="32"/>
      <c r="AD20" s="32"/>
      <c r="AE20" s="32"/>
      <c r="AF20" s="32"/>
      <c r="AG20" s="136">
        <f t="shared" si="10"/>
        <v>0</v>
      </c>
      <c r="AH20" s="32"/>
      <c r="AI20" s="136">
        <f>'Приложение 2'!AA18</f>
        <v>0</v>
      </c>
      <c r="AJ20" s="32"/>
      <c r="AK20" s="32"/>
      <c r="AL20" s="32"/>
      <c r="AM20" s="32"/>
      <c r="AN20" s="136">
        <f t="shared" si="5"/>
        <v>0</v>
      </c>
      <c r="AO20" s="136">
        <f t="shared" si="11"/>
        <v>0</v>
      </c>
      <c r="AP20" s="136">
        <f t="shared" si="12"/>
        <v>1.9536428352341337</v>
      </c>
      <c r="AQ20" s="32"/>
      <c r="AR20" s="32"/>
      <c r="AS20" s="32"/>
      <c r="AT20" s="32"/>
      <c r="AU20" s="136">
        <f t="shared" si="13"/>
        <v>1.9536428352341337</v>
      </c>
      <c r="AV20" s="32"/>
      <c r="AW20" s="136">
        <f t="shared" si="14"/>
        <v>2.1107376124000004</v>
      </c>
      <c r="AX20" s="32"/>
      <c r="AY20" s="32"/>
      <c r="AZ20" s="32"/>
      <c r="BA20" s="32"/>
      <c r="BB20" s="136">
        <f t="shared" si="7"/>
        <v>2.1107376124000004</v>
      </c>
    </row>
    <row r="21" spans="1:54" s="35" customFormat="1" ht="18" customHeight="1" x14ac:dyDescent="0.25">
      <c r="A21" s="130" t="str">
        <f>'Приложение 1'!A19</f>
        <v>1.5.</v>
      </c>
      <c r="B21" s="131" t="str">
        <f>'Приложение 1'!B19</f>
        <v>ИБП APC SRC2KI Smart-UPS RC 2000VA 1600W (SRC2KI)</v>
      </c>
      <c r="C21" s="130" t="str">
        <f>'Приложение 1'!C19</f>
        <v>К_01</v>
      </c>
      <c r="D21" s="136">
        <f>'Приложение 2'!I19</f>
        <v>0.17495936679936006</v>
      </c>
      <c r="E21" s="136">
        <f>'Приложение 2'!N19</f>
        <v>0.24411437780792797</v>
      </c>
      <c r="F21" s="32"/>
      <c r="G21" s="136">
        <f>'Приложение 2'!W19</f>
        <v>0</v>
      </c>
      <c r="H21" s="32"/>
      <c r="I21" s="32"/>
      <c r="J21" s="32"/>
      <c r="K21" s="32"/>
      <c r="L21" s="136">
        <f t="shared" si="8"/>
        <v>0</v>
      </c>
      <c r="M21" s="32"/>
      <c r="N21" s="136">
        <f>'Приложение 2'!X19</f>
        <v>0.17495936679936006</v>
      </c>
      <c r="O21" s="32"/>
      <c r="P21" s="32"/>
      <c r="Q21" s="32"/>
      <c r="R21" s="32"/>
      <c r="S21" s="136">
        <f t="shared" si="9"/>
        <v>0.17495936679936006</v>
      </c>
      <c r="T21" s="32"/>
      <c r="U21" s="136">
        <f>'Приложение 2'!Y19</f>
        <v>0.24411437780792797</v>
      </c>
      <c r="V21" s="32"/>
      <c r="W21" s="32"/>
      <c r="X21" s="32"/>
      <c r="Y21" s="32"/>
      <c r="Z21" s="136">
        <f t="shared" si="3"/>
        <v>0.24411437780792797</v>
      </c>
      <c r="AA21" s="32"/>
      <c r="AB21" s="136">
        <f>'Приложение 2'!Z19</f>
        <v>0</v>
      </c>
      <c r="AC21" s="32"/>
      <c r="AD21" s="32"/>
      <c r="AE21" s="32"/>
      <c r="AF21" s="32"/>
      <c r="AG21" s="136">
        <f t="shared" si="10"/>
        <v>0</v>
      </c>
      <c r="AH21" s="32"/>
      <c r="AI21" s="136">
        <f>'Приложение 2'!AA19</f>
        <v>0</v>
      </c>
      <c r="AJ21" s="32"/>
      <c r="AK21" s="32"/>
      <c r="AL21" s="32"/>
      <c r="AM21" s="32"/>
      <c r="AN21" s="136">
        <f t="shared" si="5"/>
        <v>0</v>
      </c>
      <c r="AO21" s="136">
        <f t="shared" si="11"/>
        <v>0</v>
      </c>
      <c r="AP21" s="136">
        <f t="shared" si="12"/>
        <v>0.17495936679936006</v>
      </c>
      <c r="AQ21" s="32"/>
      <c r="AR21" s="32"/>
      <c r="AS21" s="32"/>
      <c r="AT21" s="32"/>
      <c r="AU21" s="136">
        <f t="shared" si="13"/>
        <v>0.17495936679936006</v>
      </c>
      <c r="AV21" s="32"/>
      <c r="AW21" s="136">
        <f t="shared" si="14"/>
        <v>0.24411437780792797</v>
      </c>
      <c r="AX21" s="32"/>
      <c r="AY21" s="32"/>
      <c r="AZ21" s="32"/>
      <c r="BA21" s="32"/>
      <c r="BB21" s="136">
        <f t="shared" si="7"/>
        <v>0.24411437780792797</v>
      </c>
    </row>
    <row r="22" spans="1:54" s="35" customFormat="1" ht="39.75" customHeight="1" x14ac:dyDescent="0.25">
      <c r="A22" s="130" t="str">
        <f>'Приложение 1'!A20</f>
        <v>1.6.</v>
      </c>
      <c r="B22" s="131" t="str">
        <f>'Приложение 1'!B20</f>
        <v>Ленточная библиотека HPE STOREEVER MSL2024 LTO-7 15000 SAS (P9G69A)</v>
      </c>
      <c r="C22" s="130" t="str">
        <f>'Приложение 1'!C20</f>
        <v>К_02</v>
      </c>
      <c r="D22" s="136">
        <f>'Приложение 2'!I20</f>
        <v>0.32085106298197341</v>
      </c>
      <c r="E22" s="136">
        <f>'Приложение 2'!N20</f>
        <v>0.17029010605395556</v>
      </c>
      <c r="F22" s="32"/>
      <c r="G22" s="136">
        <f>'Приложение 2'!W20</f>
        <v>0</v>
      </c>
      <c r="H22" s="32"/>
      <c r="I22" s="32"/>
      <c r="J22" s="32"/>
      <c r="K22" s="32"/>
      <c r="L22" s="136">
        <f t="shared" si="8"/>
        <v>0</v>
      </c>
      <c r="M22" s="32"/>
      <c r="N22" s="136">
        <f>'Приложение 2'!X20</f>
        <v>0.32085106298197341</v>
      </c>
      <c r="O22" s="32"/>
      <c r="P22" s="32"/>
      <c r="Q22" s="32"/>
      <c r="R22" s="32"/>
      <c r="S22" s="136">
        <f t="shared" si="9"/>
        <v>0.32085106298197341</v>
      </c>
      <c r="T22" s="32"/>
      <c r="U22" s="136">
        <f>'Приложение 2'!Y20</f>
        <v>0.17029010605395556</v>
      </c>
      <c r="V22" s="32"/>
      <c r="W22" s="32"/>
      <c r="X22" s="32"/>
      <c r="Y22" s="32"/>
      <c r="Z22" s="136">
        <f t="shared" si="3"/>
        <v>0.17029010605395556</v>
      </c>
      <c r="AA22" s="32"/>
      <c r="AB22" s="136">
        <f>'Приложение 2'!Z20</f>
        <v>0</v>
      </c>
      <c r="AC22" s="32"/>
      <c r="AD22" s="32"/>
      <c r="AE22" s="32"/>
      <c r="AF22" s="32"/>
      <c r="AG22" s="136">
        <f t="shared" si="10"/>
        <v>0</v>
      </c>
      <c r="AH22" s="32"/>
      <c r="AI22" s="136">
        <f>'Приложение 2'!AA20</f>
        <v>0</v>
      </c>
      <c r="AJ22" s="32"/>
      <c r="AK22" s="32"/>
      <c r="AL22" s="32"/>
      <c r="AM22" s="32"/>
      <c r="AN22" s="136">
        <f t="shared" si="5"/>
        <v>0</v>
      </c>
      <c r="AO22" s="136">
        <f t="shared" si="11"/>
        <v>0</v>
      </c>
      <c r="AP22" s="136">
        <f t="shared" si="12"/>
        <v>0.32085106298197341</v>
      </c>
      <c r="AQ22" s="32"/>
      <c r="AR22" s="32"/>
      <c r="AS22" s="32"/>
      <c r="AT22" s="32"/>
      <c r="AU22" s="136">
        <f t="shared" si="13"/>
        <v>0.32085106298197341</v>
      </c>
      <c r="AV22" s="32"/>
      <c r="AW22" s="136">
        <f t="shared" si="14"/>
        <v>0.17029010605395556</v>
      </c>
      <c r="AX22" s="32"/>
      <c r="AY22" s="32"/>
      <c r="AZ22" s="32"/>
      <c r="BA22" s="32"/>
      <c r="BB22" s="136">
        <f t="shared" si="7"/>
        <v>0.17029010605395556</v>
      </c>
    </row>
    <row r="23" spans="1:54" s="35" customFormat="1" ht="36.75" customHeight="1" x14ac:dyDescent="0.25">
      <c r="A23" s="130" t="str">
        <f>'Приложение 1'!A21</f>
        <v>1.7.</v>
      </c>
      <c r="B23" s="131" t="str">
        <f>'Приложение 1'!B21</f>
        <v>Система хранения данных: СХД HPE MSA 1060 16Gb FC SFF, жесткий диск HPEJ9F48A</v>
      </c>
      <c r="C23" s="130" t="str">
        <f>'Приложение 1'!C21</f>
        <v>К_03</v>
      </c>
      <c r="D23" s="136">
        <f>'Приложение 2'!I21</f>
        <v>1.1014015566916269</v>
      </c>
      <c r="E23" s="136">
        <f>'Приложение 2'!N21</f>
        <v>1.185247763441156</v>
      </c>
      <c r="F23" s="32"/>
      <c r="G23" s="136">
        <f>'Приложение 2'!W21</f>
        <v>0</v>
      </c>
      <c r="H23" s="32"/>
      <c r="I23" s="32"/>
      <c r="J23" s="32"/>
      <c r="K23" s="32"/>
      <c r="L23" s="136">
        <f t="shared" si="8"/>
        <v>0</v>
      </c>
      <c r="M23" s="32"/>
      <c r="N23" s="136">
        <f>'Приложение 2'!X21</f>
        <v>1.1014015566916269</v>
      </c>
      <c r="O23" s="32"/>
      <c r="P23" s="32"/>
      <c r="Q23" s="32"/>
      <c r="R23" s="32"/>
      <c r="S23" s="136">
        <f t="shared" si="9"/>
        <v>1.1014015566916269</v>
      </c>
      <c r="T23" s="32"/>
      <c r="U23" s="136">
        <f>'Приложение 2'!Y21</f>
        <v>1.185247763441156</v>
      </c>
      <c r="V23" s="32"/>
      <c r="W23" s="32"/>
      <c r="X23" s="32"/>
      <c r="Y23" s="32"/>
      <c r="Z23" s="136">
        <f t="shared" si="3"/>
        <v>1.185247763441156</v>
      </c>
      <c r="AA23" s="32"/>
      <c r="AB23" s="136">
        <f>'Приложение 2'!Z21</f>
        <v>0</v>
      </c>
      <c r="AC23" s="32"/>
      <c r="AD23" s="32"/>
      <c r="AE23" s="32"/>
      <c r="AF23" s="32"/>
      <c r="AG23" s="136">
        <f t="shared" si="10"/>
        <v>0</v>
      </c>
      <c r="AH23" s="32"/>
      <c r="AI23" s="136">
        <f>'Приложение 2'!AA21</f>
        <v>0</v>
      </c>
      <c r="AJ23" s="32"/>
      <c r="AK23" s="32"/>
      <c r="AL23" s="32"/>
      <c r="AM23" s="32"/>
      <c r="AN23" s="136">
        <f t="shared" si="5"/>
        <v>0</v>
      </c>
      <c r="AO23" s="136">
        <f t="shared" si="11"/>
        <v>0</v>
      </c>
      <c r="AP23" s="136">
        <f t="shared" si="12"/>
        <v>1.1014015566916269</v>
      </c>
      <c r="AQ23" s="32"/>
      <c r="AR23" s="32"/>
      <c r="AS23" s="32"/>
      <c r="AT23" s="32"/>
      <c r="AU23" s="136">
        <f t="shared" si="13"/>
        <v>1.1014015566916269</v>
      </c>
      <c r="AV23" s="32"/>
      <c r="AW23" s="136">
        <f t="shared" si="14"/>
        <v>1.185247763441156</v>
      </c>
      <c r="AX23" s="32"/>
      <c r="AY23" s="32"/>
      <c r="AZ23" s="32"/>
      <c r="BA23" s="32"/>
      <c r="BB23" s="136">
        <f t="shared" si="7"/>
        <v>1.185247763441156</v>
      </c>
    </row>
    <row r="24" spans="1:54" s="35" customFormat="1" ht="18" customHeight="1" x14ac:dyDescent="0.25">
      <c r="A24" s="130" t="str">
        <f>'Приложение 1'!A22</f>
        <v>1.8.</v>
      </c>
      <c r="B24" s="131" t="str">
        <f>'Приложение 1'!B22</f>
        <v>МФУ HP LaserJet Enterprise 700 M725dn (CF066A)</v>
      </c>
      <c r="C24" s="130" t="str">
        <f>'Приложение 1'!C22</f>
        <v>К_04</v>
      </c>
      <c r="D24" s="136">
        <f>'Приложение 2'!I22</f>
        <v>0.53956789378078585</v>
      </c>
      <c r="E24" s="136">
        <f>'Приложение 2'!N22</f>
        <v>0</v>
      </c>
      <c r="F24" s="32"/>
      <c r="G24" s="136">
        <f>'Приложение 2'!W22</f>
        <v>0</v>
      </c>
      <c r="H24" s="32"/>
      <c r="I24" s="32"/>
      <c r="J24" s="32"/>
      <c r="K24" s="32"/>
      <c r="L24" s="136">
        <f t="shared" si="8"/>
        <v>0</v>
      </c>
      <c r="M24" s="32"/>
      <c r="N24" s="136">
        <f>'Приложение 2'!X22</f>
        <v>0</v>
      </c>
      <c r="O24" s="32"/>
      <c r="P24" s="32"/>
      <c r="Q24" s="32"/>
      <c r="R24" s="32"/>
      <c r="S24" s="136">
        <f t="shared" si="9"/>
        <v>0</v>
      </c>
      <c r="T24" s="32"/>
      <c r="U24" s="136">
        <f>'Приложение 2'!Y22</f>
        <v>0</v>
      </c>
      <c r="V24" s="32"/>
      <c r="W24" s="32"/>
      <c r="X24" s="32"/>
      <c r="Y24" s="32"/>
      <c r="Z24" s="136">
        <f t="shared" si="3"/>
        <v>0</v>
      </c>
      <c r="AA24" s="32"/>
      <c r="AB24" s="136">
        <f>'Приложение 2'!Z22</f>
        <v>0.53956789378078585</v>
      </c>
      <c r="AC24" s="32"/>
      <c r="AD24" s="32"/>
      <c r="AE24" s="32"/>
      <c r="AF24" s="32"/>
      <c r="AG24" s="136">
        <f t="shared" si="10"/>
        <v>0.53956789378078585</v>
      </c>
      <c r="AH24" s="32"/>
      <c r="AI24" s="136">
        <f>'Приложение 2'!AA22</f>
        <v>0</v>
      </c>
      <c r="AJ24" s="32"/>
      <c r="AK24" s="32"/>
      <c r="AL24" s="32"/>
      <c r="AM24" s="32"/>
      <c r="AN24" s="136">
        <f t="shared" si="5"/>
        <v>0</v>
      </c>
      <c r="AO24" s="136">
        <f t="shared" si="11"/>
        <v>0</v>
      </c>
      <c r="AP24" s="136">
        <f t="shared" si="12"/>
        <v>0.53956789378078585</v>
      </c>
      <c r="AQ24" s="32"/>
      <c r="AR24" s="32"/>
      <c r="AS24" s="32"/>
      <c r="AT24" s="32"/>
      <c r="AU24" s="136">
        <f t="shared" si="13"/>
        <v>0.53956789378078585</v>
      </c>
      <c r="AV24" s="32"/>
      <c r="AW24" s="136">
        <f t="shared" si="14"/>
        <v>0</v>
      </c>
      <c r="AX24" s="32"/>
      <c r="AY24" s="32"/>
      <c r="AZ24" s="32"/>
      <c r="BA24" s="32"/>
      <c r="BB24" s="136">
        <f t="shared" si="7"/>
        <v>0</v>
      </c>
    </row>
    <row r="25" spans="1:54" s="35" customFormat="1" ht="18" customHeight="1" x14ac:dyDescent="0.25">
      <c r="A25" s="130" t="str">
        <f>'Приложение 1'!A23</f>
        <v>1.9.</v>
      </c>
      <c r="B25" s="131" t="str">
        <f>'Приложение 1'!B23</f>
        <v>Маршрутизатор Cisco ISR4431/K9</v>
      </c>
      <c r="C25" s="130" t="str">
        <f>'Приложение 1'!C23</f>
        <v>К_05</v>
      </c>
      <c r="D25" s="136">
        <f>'Приложение 2'!I23</f>
        <v>0.33852659130162582</v>
      </c>
      <c r="E25" s="136">
        <f>'Приложение 2'!N23</f>
        <v>0</v>
      </c>
      <c r="F25" s="32"/>
      <c r="G25" s="136">
        <f>'Приложение 2'!W23</f>
        <v>0</v>
      </c>
      <c r="H25" s="32"/>
      <c r="I25" s="32"/>
      <c r="J25" s="32"/>
      <c r="K25" s="32"/>
      <c r="L25" s="136">
        <f t="shared" si="8"/>
        <v>0</v>
      </c>
      <c r="M25" s="32"/>
      <c r="N25" s="136">
        <f>'Приложение 2'!X23</f>
        <v>0</v>
      </c>
      <c r="O25" s="32"/>
      <c r="P25" s="32"/>
      <c r="Q25" s="32"/>
      <c r="R25" s="32"/>
      <c r="S25" s="136">
        <f t="shared" si="9"/>
        <v>0</v>
      </c>
      <c r="T25" s="32"/>
      <c r="U25" s="136">
        <f>'Приложение 2'!Y23</f>
        <v>0</v>
      </c>
      <c r="V25" s="32"/>
      <c r="W25" s="32"/>
      <c r="X25" s="32"/>
      <c r="Y25" s="32"/>
      <c r="Z25" s="136">
        <f t="shared" si="3"/>
        <v>0</v>
      </c>
      <c r="AA25" s="32"/>
      <c r="AB25" s="136">
        <f>'Приложение 2'!Z23</f>
        <v>0.33852659130162582</v>
      </c>
      <c r="AC25" s="32"/>
      <c r="AD25" s="32"/>
      <c r="AE25" s="32"/>
      <c r="AF25" s="32"/>
      <c r="AG25" s="136">
        <f t="shared" si="10"/>
        <v>0.33852659130162582</v>
      </c>
      <c r="AH25" s="32"/>
      <c r="AI25" s="136">
        <f>'Приложение 2'!AA23</f>
        <v>0</v>
      </c>
      <c r="AJ25" s="32"/>
      <c r="AK25" s="32"/>
      <c r="AL25" s="32"/>
      <c r="AM25" s="32"/>
      <c r="AN25" s="136">
        <f t="shared" si="5"/>
        <v>0</v>
      </c>
      <c r="AO25" s="136">
        <f t="shared" si="11"/>
        <v>0</v>
      </c>
      <c r="AP25" s="136">
        <f t="shared" si="12"/>
        <v>0.33852659130162582</v>
      </c>
      <c r="AQ25" s="32"/>
      <c r="AR25" s="32"/>
      <c r="AS25" s="32"/>
      <c r="AT25" s="32"/>
      <c r="AU25" s="136">
        <f t="shared" si="13"/>
        <v>0.33852659130162582</v>
      </c>
      <c r="AV25" s="32"/>
      <c r="AW25" s="136">
        <f t="shared" si="14"/>
        <v>0</v>
      </c>
      <c r="AX25" s="32"/>
      <c r="AY25" s="32"/>
      <c r="AZ25" s="32"/>
      <c r="BA25" s="32"/>
      <c r="BB25" s="136">
        <f t="shared" si="7"/>
        <v>0</v>
      </c>
    </row>
    <row r="26" spans="1:54" s="35" customFormat="1" ht="18" customHeight="1" x14ac:dyDescent="0.25">
      <c r="A26" s="130" t="str">
        <f>'Приложение 1'!A24</f>
        <v>1.10.</v>
      </c>
      <c r="B26" s="131" t="str">
        <f>'Приложение 1'!B24</f>
        <v>Моноблок HP ProOne 440 G3 (1KN99EA)</v>
      </c>
      <c r="C26" s="130" t="str">
        <f>'Приложение 1'!C24</f>
        <v>К_06</v>
      </c>
      <c r="D26" s="136">
        <f>'Приложение 2'!I24</f>
        <v>1.8290616401353541</v>
      </c>
      <c r="E26" s="136">
        <f>'Приложение 2'!N24</f>
        <v>0</v>
      </c>
      <c r="F26" s="32"/>
      <c r="G26" s="136">
        <f>'Приложение 2'!W24</f>
        <v>0</v>
      </c>
      <c r="H26" s="32"/>
      <c r="I26" s="32"/>
      <c r="J26" s="32"/>
      <c r="K26" s="32"/>
      <c r="L26" s="136">
        <f t="shared" si="8"/>
        <v>0</v>
      </c>
      <c r="M26" s="32"/>
      <c r="N26" s="136">
        <f>'Приложение 2'!X24</f>
        <v>0</v>
      </c>
      <c r="O26" s="32"/>
      <c r="P26" s="32"/>
      <c r="Q26" s="32"/>
      <c r="R26" s="32"/>
      <c r="S26" s="136">
        <f t="shared" si="9"/>
        <v>0</v>
      </c>
      <c r="T26" s="32"/>
      <c r="U26" s="136">
        <f>'Приложение 2'!Y24</f>
        <v>0</v>
      </c>
      <c r="V26" s="32"/>
      <c r="W26" s="32"/>
      <c r="X26" s="32"/>
      <c r="Y26" s="32"/>
      <c r="Z26" s="136">
        <f t="shared" si="3"/>
        <v>0</v>
      </c>
      <c r="AA26" s="32"/>
      <c r="AB26" s="136">
        <f>'Приложение 2'!Z24</f>
        <v>1.8290616401353541</v>
      </c>
      <c r="AC26" s="32"/>
      <c r="AD26" s="32"/>
      <c r="AE26" s="32"/>
      <c r="AF26" s="32"/>
      <c r="AG26" s="136">
        <f t="shared" si="10"/>
        <v>1.8290616401353541</v>
      </c>
      <c r="AH26" s="32"/>
      <c r="AI26" s="136">
        <f>'Приложение 2'!AA24</f>
        <v>0</v>
      </c>
      <c r="AJ26" s="32"/>
      <c r="AK26" s="32"/>
      <c r="AL26" s="32"/>
      <c r="AM26" s="32"/>
      <c r="AN26" s="136">
        <f t="shared" si="5"/>
        <v>0</v>
      </c>
      <c r="AO26" s="136">
        <f t="shared" si="11"/>
        <v>0</v>
      </c>
      <c r="AP26" s="136">
        <f t="shared" si="12"/>
        <v>1.8290616401353541</v>
      </c>
      <c r="AQ26" s="32"/>
      <c r="AR26" s="32"/>
      <c r="AS26" s="32"/>
      <c r="AT26" s="32"/>
      <c r="AU26" s="136">
        <f t="shared" si="13"/>
        <v>1.8290616401353541</v>
      </c>
      <c r="AV26" s="32"/>
      <c r="AW26" s="136">
        <f t="shared" si="14"/>
        <v>0</v>
      </c>
      <c r="AX26" s="32"/>
      <c r="AY26" s="32"/>
      <c r="AZ26" s="32"/>
      <c r="BA26" s="32"/>
      <c r="BB26" s="136">
        <f t="shared" si="7"/>
        <v>0</v>
      </c>
    </row>
    <row r="27" spans="1:54" s="35" customFormat="1" ht="18" customHeight="1" x14ac:dyDescent="0.25">
      <c r="A27" s="130" t="str">
        <f>'Приложение 1'!A25</f>
        <v>1.11.</v>
      </c>
      <c r="B27" s="131" t="str">
        <f>'Приложение 1'!B25</f>
        <v>PowerEdge R740XD Server</v>
      </c>
      <c r="C27" s="130" t="str">
        <f>'Приложение 1'!C25</f>
        <v>К_07</v>
      </c>
      <c r="D27" s="136">
        <f>'Приложение 2'!I25</f>
        <v>2.2101396713160786</v>
      </c>
      <c r="E27" s="136">
        <f>'Приложение 2'!N25</f>
        <v>0</v>
      </c>
      <c r="F27" s="32"/>
      <c r="G27" s="136">
        <f>'Приложение 2'!W25</f>
        <v>0</v>
      </c>
      <c r="H27" s="32"/>
      <c r="I27" s="32"/>
      <c r="J27" s="32"/>
      <c r="K27" s="32"/>
      <c r="L27" s="136">
        <f t="shared" si="8"/>
        <v>0</v>
      </c>
      <c r="M27" s="32"/>
      <c r="N27" s="136">
        <f>'Приложение 2'!X25</f>
        <v>0</v>
      </c>
      <c r="O27" s="32"/>
      <c r="P27" s="32"/>
      <c r="Q27" s="32"/>
      <c r="R27" s="32"/>
      <c r="S27" s="136">
        <f t="shared" si="9"/>
        <v>0</v>
      </c>
      <c r="T27" s="32"/>
      <c r="U27" s="136">
        <f>'Приложение 2'!Y25</f>
        <v>0</v>
      </c>
      <c r="V27" s="32"/>
      <c r="W27" s="32"/>
      <c r="X27" s="32"/>
      <c r="Y27" s="32"/>
      <c r="Z27" s="136">
        <f t="shared" si="3"/>
        <v>0</v>
      </c>
      <c r="AA27" s="32"/>
      <c r="AB27" s="136">
        <f>'Приложение 2'!Z25</f>
        <v>2.2101396713160786</v>
      </c>
      <c r="AC27" s="32"/>
      <c r="AD27" s="32"/>
      <c r="AE27" s="32"/>
      <c r="AF27" s="32"/>
      <c r="AG27" s="136">
        <f t="shared" si="10"/>
        <v>2.2101396713160786</v>
      </c>
      <c r="AH27" s="32"/>
      <c r="AI27" s="136">
        <f>'Приложение 2'!AA25</f>
        <v>0</v>
      </c>
      <c r="AJ27" s="32"/>
      <c r="AK27" s="32"/>
      <c r="AL27" s="32"/>
      <c r="AM27" s="32"/>
      <c r="AN27" s="136">
        <f t="shared" si="5"/>
        <v>0</v>
      </c>
      <c r="AO27" s="136">
        <f t="shared" si="11"/>
        <v>0</v>
      </c>
      <c r="AP27" s="136">
        <f t="shared" si="12"/>
        <v>2.2101396713160786</v>
      </c>
      <c r="AQ27" s="32"/>
      <c r="AR27" s="32"/>
      <c r="AS27" s="32"/>
      <c r="AT27" s="32"/>
      <c r="AU27" s="136">
        <f t="shared" si="13"/>
        <v>2.2101396713160786</v>
      </c>
      <c r="AV27" s="32"/>
      <c r="AW27" s="136">
        <f t="shared" si="14"/>
        <v>0</v>
      </c>
      <c r="AX27" s="32"/>
      <c r="AY27" s="32"/>
      <c r="AZ27" s="32"/>
      <c r="BA27" s="32"/>
      <c r="BB27" s="136">
        <f t="shared" si="7"/>
        <v>0</v>
      </c>
    </row>
    <row r="28" spans="1:54" s="35" customFormat="1" ht="11.25" customHeight="1" x14ac:dyDescent="0.25">
      <c r="A28" s="130"/>
      <c r="B28" s="131"/>
      <c r="C28" s="130"/>
      <c r="D28" s="136"/>
      <c r="E28" s="136"/>
      <c r="F28" s="32"/>
      <c r="G28" s="136"/>
      <c r="H28" s="32"/>
      <c r="I28" s="32"/>
      <c r="J28" s="32"/>
      <c r="K28" s="32"/>
      <c r="L28" s="136"/>
      <c r="M28" s="32"/>
      <c r="N28" s="136"/>
      <c r="O28" s="32"/>
      <c r="P28" s="32"/>
      <c r="Q28" s="32"/>
      <c r="R28" s="32"/>
      <c r="S28" s="136"/>
      <c r="T28" s="32"/>
      <c r="U28" s="136"/>
      <c r="V28" s="32"/>
      <c r="W28" s="32"/>
      <c r="X28" s="32"/>
      <c r="Y28" s="32"/>
      <c r="Z28" s="136"/>
      <c r="AA28" s="32"/>
      <c r="AB28" s="136"/>
      <c r="AC28" s="32"/>
      <c r="AD28" s="32"/>
      <c r="AE28" s="32"/>
      <c r="AF28" s="32"/>
      <c r="AG28" s="136"/>
      <c r="AH28" s="32"/>
      <c r="AI28" s="136"/>
      <c r="AJ28" s="32"/>
      <c r="AK28" s="32"/>
      <c r="AL28" s="32"/>
      <c r="AM28" s="32"/>
      <c r="AN28" s="136"/>
      <c r="AO28" s="136"/>
      <c r="AP28" s="136"/>
      <c r="AQ28" s="32"/>
      <c r="AR28" s="32"/>
      <c r="AS28" s="32"/>
      <c r="AT28" s="32"/>
      <c r="AU28" s="136"/>
      <c r="AV28" s="32"/>
      <c r="AW28" s="136"/>
      <c r="AX28" s="32"/>
      <c r="AY28" s="32"/>
      <c r="AZ28" s="32"/>
      <c r="BA28" s="32"/>
      <c r="BB28" s="136"/>
    </row>
    <row r="29" spans="1:54" s="129" customFormat="1" x14ac:dyDescent="0.25">
      <c r="A29" s="132">
        <f>'Приложение 1'!A27</f>
        <v>2</v>
      </c>
      <c r="B29" s="133" t="str">
        <f>'Приложение 1'!B27</f>
        <v>Оснащение интеллектуальной системой учета</v>
      </c>
      <c r="C29" s="132"/>
      <c r="D29" s="137">
        <f>SUM(D30:D30)</f>
        <v>577.97820243756905</v>
      </c>
      <c r="E29" s="137">
        <f>SUM(E30:E30)</f>
        <v>324.396190233315</v>
      </c>
      <c r="F29" s="137">
        <f>SUM(F30:F30)</f>
        <v>0</v>
      </c>
      <c r="G29" s="137">
        <f>SUM(G30:G30)</f>
        <v>11.136645416666667</v>
      </c>
      <c r="H29" s="135"/>
      <c r="I29" s="135"/>
      <c r="J29" s="135"/>
      <c r="K29" s="135"/>
      <c r="L29" s="137">
        <f>SUM(L30:L30)</f>
        <v>11.136645416666667</v>
      </c>
      <c r="M29" s="137">
        <f>SUM(M30:M30)</f>
        <v>0</v>
      </c>
      <c r="N29" s="137">
        <f>SUM(N30:N30)</f>
        <v>276.55659819233341</v>
      </c>
      <c r="O29" s="135"/>
      <c r="P29" s="135"/>
      <c r="Q29" s="135"/>
      <c r="R29" s="135"/>
      <c r="S29" s="137">
        <f>SUM(S30:S30)</f>
        <v>276.55659819233341</v>
      </c>
      <c r="T29" s="137">
        <f>SUM(T30:T30)</f>
        <v>0</v>
      </c>
      <c r="U29" s="137">
        <f>SUM(U30:U30)</f>
        <v>145.42398316889998</v>
      </c>
      <c r="V29" s="135"/>
      <c r="W29" s="135"/>
      <c r="X29" s="135"/>
      <c r="Y29" s="135"/>
      <c r="Z29" s="137">
        <f>SUM(Z30:Z30)</f>
        <v>145.42398316889998</v>
      </c>
      <c r="AA29" s="137">
        <f>SUM(AA30:AA30)</f>
        <v>0</v>
      </c>
      <c r="AB29" s="137">
        <f>SUM(AB30:AB30)</f>
        <v>290.28495882856896</v>
      </c>
      <c r="AC29" s="135"/>
      <c r="AD29" s="135"/>
      <c r="AE29" s="135"/>
      <c r="AF29" s="135"/>
      <c r="AG29" s="137">
        <f>SUM(AG30:AG30)</f>
        <v>290.28495882856896</v>
      </c>
      <c r="AH29" s="137">
        <f>SUM(AH30:AH30)</f>
        <v>0</v>
      </c>
      <c r="AI29" s="137">
        <f>SUM(AI30:AI30)</f>
        <v>167.83556164774836</v>
      </c>
      <c r="AJ29" s="135"/>
      <c r="AK29" s="135"/>
      <c r="AL29" s="135"/>
      <c r="AM29" s="135"/>
      <c r="AN29" s="137">
        <f>SUM(AN30:AN30)</f>
        <v>167.83556164774836</v>
      </c>
      <c r="AO29" s="137">
        <f>SUM(AO30:AO30)</f>
        <v>0</v>
      </c>
      <c r="AP29" s="137">
        <f>SUM(AP30:AP30)</f>
        <v>577.97820243756905</v>
      </c>
      <c r="AQ29" s="135"/>
      <c r="AR29" s="135"/>
      <c r="AS29" s="135"/>
      <c r="AT29" s="135"/>
      <c r="AU29" s="137">
        <f>SUM(AU30:AU30)</f>
        <v>577.97820243756905</v>
      </c>
      <c r="AV29" s="137">
        <f>SUM(AV30:AV30)</f>
        <v>0</v>
      </c>
      <c r="AW29" s="137">
        <f>SUM(AW30:AW30)</f>
        <v>324.39619023331505</v>
      </c>
      <c r="AX29" s="135"/>
      <c r="AY29" s="135"/>
      <c r="AZ29" s="135"/>
      <c r="BA29" s="135"/>
      <c r="BB29" s="137">
        <f>SUM(BB30:BB30)</f>
        <v>324.39619023331505</v>
      </c>
    </row>
    <row r="30" spans="1:54" s="35" customFormat="1" ht="31.5" x14ac:dyDescent="0.25">
      <c r="A30" s="130" t="str">
        <f>'Приложение 1'!A28</f>
        <v>2.1.</v>
      </c>
      <c r="B30" s="131" t="str">
        <f>'Приложение 1'!B28</f>
        <v xml:space="preserve">Оборудование многоквартирных жилых домов интеллектуальной системой учета </v>
      </c>
      <c r="C30" s="130" t="str">
        <f>'Приложение 1'!C28</f>
        <v>K_S05</v>
      </c>
      <c r="D30" s="136">
        <f>'Приложение 2'!I28</f>
        <v>577.97820243756905</v>
      </c>
      <c r="E30" s="136">
        <f>'Приложение 2'!N28</f>
        <v>324.396190233315</v>
      </c>
      <c r="F30" s="32"/>
      <c r="G30" s="136">
        <f>'Приложение 2'!W28</f>
        <v>11.136645416666667</v>
      </c>
      <c r="H30" s="32"/>
      <c r="I30" s="32"/>
      <c r="J30" s="32"/>
      <c r="K30" s="32"/>
      <c r="L30" s="136">
        <f>G30</f>
        <v>11.136645416666667</v>
      </c>
      <c r="M30" s="32"/>
      <c r="N30" s="136">
        <f>'Приложение 2'!X28</f>
        <v>276.55659819233341</v>
      </c>
      <c r="O30" s="32"/>
      <c r="P30" s="32"/>
      <c r="Q30" s="32"/>
      <c r="R30" s="32"/>
      <c r="S30" s="136">
        <f>N30</f>
        <v>276.55659819233341</v>
      </c>
      <c r="T30" s="32"/>
      <c r="U30" s="136">
        <f>'Приложение 2'!Y28</f>
        <v>145.42398316889998</v>
      </c>
      <c r="V30" s="32"/>
      <c r="W30" s="32"/>
      <c r="X30" s="32"/>
      <c r="Y30" s="32"/>
      <c r="Z30" s="136">
        <f>U30</f>
        <v>145.42398316889998</v>
      </c>
      <c r="AA30" s="32"/>
      <c r="AB30" s="136">
        <f>'Приложение 2'!Z28</f>
        <v>290.28495882856896</v>
      </c>
      <c r="AC30" s="32"/>
      <c r="AD30" s="32"/>
      <c r="AE30" s="32"/>
      <c r="AF30" s="32"/>
      <c r="AG30" s="136">
        <f>AB30</f>
        <v>290.28495882856896</v>
      </c>
      <c r="AH30" s="32"/>
      <c r="AI30" s="136">
        <f>'Приложение 2'!AA28</f>
        <v>167.83556164774836</v>
      </c>
      <c r="AJ30" s="32"/>
      <c r="AK30" s="32"/>
      <c r="AL30" s="32"/>
      <c r="AM30" s="32"/>
      <c r="AN30" s="136">
        <f>AI30</f>
        <v>167.83556164774836</v>
      </c>
      <c r="AO30" s="136">
        <f>AA30+M30+F30</f>
        <v>0</v>
      </c>
      <c r="AP30" s="136">
        <f>AB30+N30+G30</f>
        <v>577.97820243756905</v>
      </c>
      <c r="AQ30" s="32"/>
      <c r="AR30" s="32"/>
      <c r="AS30" s="32"/>
      <c r="AT30" s="32"/>
      <c r="AU30" s="136">
        <f>AP30</f>
        <v>577.97820243756905</v>
      </c>
      <c r="AV30" s="32"/>
      <c r="AW30" s="136">
        <f>AI30+U30+G30</f>
        <v>324.39619023331505</v>
      </c>
      <c r="AX30" s="32"/>
      <c r="AY30" s="32"/>
      <c r="AZ30" s="32"/>
      <c r="BA30" s="32"/>
      <c r="BB30" s="136">
        <f>AW30</f>
        <v>324.39619023331505</v>
      </c>
    </row>
    <row r="31" spans="1:54" s="35" customFormat="1" ht="6.75" customHeight="1" x14ac:dyDescent="0.25">
      <c r="A31" s="130"/>
      <c r="B31" s="131"/>
      <c r="C31" s="130"/>
      <c r="D31" s="136"/>
      <c r="E31" s="136"/>
      <c r="F31" s="32"/>
      <c r="G31" s="136"/>
      <c r="H31" s="32"/>
      <c r="I31" s="32"/>
      <c r="J31" s="32"/>
      <c r="K31" s="32"/>
      <c r="L31" s="136"/>
      <c r="M31" s="32"/>
      <c r="N31" s="136"/>
      <c r="O31" s="32"/>
      <c r="P31" s="32"/>
      <c r="Q31" s="32"/>
      <c r="R31" s="32"/>
      <c r="S31" s="136"/>
      <c r="T31" s="32"/>
      <c r="U31" s="136"/>
      <c r="V31" s="32"/>
      <c r="W31" s="32"/>
      <c r="X31" s="32"/>
      <c r="Y31" s="32"/>
      <c r="Z31" s="136"/>
      <c r="AA31" s="32"/>
      <c r="AB31" s="136"/>
      <c r="AC31" s="32"/>
      <c r="AD31" s="32"/>
      <c r="AE31" s="32"/>
      <c r="AF31" s="32"/>
      <c r="AG31" s="136"/>
      <c r="AH31" s="32"/>
      <c r="AI31" s="136"/>
      <c r="AJ31" s="32"/>
      <c r="AK31" s="32"/>
      <c r="AL31" s="32"/>
      <c r="AM31" s="32"/>
      <c r="AN31" s="136"/>
      <c r="AO31" s="136"/>
      <c r="AP31" s="136"/>
      <c r="AQ31" s="32"/>
      <c r="AR31" s="32"/>
      <c r="AS31" s="32"/>
      <c r="AT31" s="32"/>
      <c r="AU31" s="136"/>
      <c r="AV31" s="32"/>
      <c r="AW31" s="136"/>
      <c r="AX31" s="32"/>
      <c r="AY31" s="32"/>
      <c r="AZ31" s="32"/>
      <c r="BA31" s="32"/>
      <c r="BB31" s="136"/>
    </row>
    <row r="32" spans="1:54" s="129" customFormat="1" outlineLevel="1" x14ac:dyDescent="0.25">
      <c r="A32" s="132">
        <f>'Приложение 1'!A30</f>
        <v>3</v>
      </c>
      <c r="B32" s="133" t="str">
        <f>'Приложение 1'!B30</f>
        <v>Иные проекты</v>
      </c>
      <c r="C32" s="132"/>
      <c r="D32" s="137">
        <f>SUM(D33:D37)</f>
        <v>0</v>
      </c>
      <c r="E32" s="137">
        <f>SUM(E33:E37)</f>
        <v>0.59440150999999997</v>
      </c>
      <c r="F32" s="137">
        <f>SUM(F33:F37)</f>
        <v>0</v>
      </c>
      <c r="G32" s="137">
        <f>SUM(G33:G37)</f>
        <v>0</v>
      </c>
      <c r="H32" s="135"/>
      <c r="I32" s="135"/>
      <c r="J32" s="135"/>
      <c r="K32" s="135"/>
      <c r="L32" s="137">
        <f>SUM(L33:L37)</f>
        <v>0</v>
      </c>
      <c r="M32" s="137">
        <f>SUM(M33:M37)</f>
        <v>0</v>
      </c>
      <c r="N32" s="137">
        <f>SUM(N33:N37)</f>
        <v>0</v>
      </c>
      <c r="O32" s="135"/>
      <c r="P32" s="135"/>
      <c r="Q32" s="135"/>
      <c r="R32" s="135"/>
      <c r="S32" s="137">
        <f>SUM(S33:S37)</f>
        <v>0</v>
      </c>
      <c r="T32" s="137">
        <f>SUM(T33:T37)</f>
        <v>0</v>
      </c>
      <c r="U32" s="137">
        <f>SUM(U33:U37)</f>
        <v>0.59440150999999997</v>
      </c>
      <c r="V32" s="135"/>
      <c r="W32" s="135"/>
      <c r="X32" s="135"/>
      <c r="Y32" s="135"/>
      <c r="Z32" s="137">
        <f>SUM(Z33:Z37)</f>
        <v>0.59440150999999997</v>
      </c>
      <c r="AA32" s="137">
        <f>SUM(AA33:AA37)</f>
        <v>0</v>
      </c>
      <c r="AB32" s="137">
        <f>SUM(AB33:AB37)</f>
        <v>0</v>
      </c>
      <c r="AC32" s="135"/>
      <c r="AD32" s="135"/>
      <c r="AE32" s="135"/>
      <c r="AF32" s="135"/>
      <c r="AG32" s="137">
        <f>SUM(AG33:AG37)</f>
        <v>0</v>
      </c>
      <c r="AH32" s="137">
        <f>SUM(AH33:AH37)</f>
        <v>0</v>
      </c>
      <c r="AI32" s="137">
        <f>SUM(AI33:AI37)</f>
        <v>0</v>
      </c>
      <c r="AJ32" s="135"/>
      <c r="AK32" s="135"/>
      <c r="AL32" s="135"/>
      <c r="AM32" s="135"/>
      <c r="AN32" s="137">
        <f>SUM(AN33:AN37)</f>
        <v>0</v>
      </c>
      <c r="AO32" s="137">
        <f>SUM(AO33:AO37)</f>
        <v>0</v>
      </c>
      <c r="AP32" s="137">
        <f>SUM(AP33:AP37)</f>
        <v>0</v>
      </c>
      <c r="AQ32" s="135"/>
      <c r="AR32" s="135"/>
      <c r="AS32" s="135"/>
      <c r="AT32" s="135"/>
      <c r="AU32" s="137">
        <f>SUM(AU33:AU37)</f>
        <v>0</v>
      </c>
      <c r="AV32" s="137">
        <f>SUM(AV33:AV37)</f>
        <v>0</v>
      </c>
      <c r="AW32" s="137">
        <f>SUM(AW33:AW37)</f>
        <v>0.59440150999999997</v>
      </c>
      <c r="AX32" s="135"/>
      <c r="AY32" s="135"/>
      <c r="AZ32" s="135"/>
      <c r="BA32" s="135"/>
      <c r="BB32" s="137">
        <f>SUM(BB33:BB37)</f>
        <v>0.59440150999999997</v>
      </c>
    </row>
    <row r="33" spans="1:59" s="35" customFormat="1" outlineLevel="1" x14ac:dyDescent="0.25">
      <c r="A33" s="130" t="str">
        <f>'Приложение 1'!A31</f>
        <v>3.1.</v>
      </c>
      <c r="B33" s="131" t="str">
        <f>'Приложение 1'!B31</f>
        <v>Информационно-платежный терминал</v>
      </c>
      <c r="C33" s="130" t="str">
        <f>'Приложение 1'!C31</f>
        <v>L_CАЭС.01</v>
      </c>
      <c r="D33" s="136">
        <f>'Приложение 2'!I31</f>
        <v>0</v>
      </c>
      <c r="E33" s="136">
        <f>'Приложение 2'!N31</f>
        <v>0.41041192666666665</v>
      </c>
      <c r="F33" s="32"/>
      <c r="G33" s="136">
        <f>'Приложение 2'!W31</f>
        <v>0</v>
      </c>
      <c r="H33" s="32"/>
      <c r="I33" s="32"/>
      <c r="J33" s="32"/>
      <c r="K33" s="32"/>
      <c r="L33" s="136">
        <f t="shared" ref="L33" si="15">G33</f>
        <v>0</v>
      </c>
      <c r="M33" s="32"/>
      <c r="N33" s="136">
        <f>'Приложение 2'!X31</f>
        <v>0</v>
      </c>
      <c r="O33" s="32"/>
      <c r="P33" s="32"/>
      <c r="Q33" s="32"/>
      <c r="R33" s="32"/>
      <c r="S33" s="136">
        <f t="shared" ref="S33" si="16">N33</f>
        <v>0</v>
      </c>
      <c r="T33" s="32"/>
      <c r="U33" s="136">
        <f>'Приложение 2'!Y31</f>
        <v>0.41041192666666665</v>
      </c>
      <c r="V33" s="32"/>
      <c r="W33" s="32"/>
      <c r="X33" s="32"/>
      <c r="Y33" s="32"/>
      <c r="Z33" s="136">
        <f t="shared" ref="Z33:Z34" si="17">U33</f>
        <v>0.41041192666666665</v>
      </c>
      <c r="AA33" s="32"/>
      <c r="AB33" s="136">
        <f>'Приложение 2'!Z31</f>
        <v>0</v>
      </c>
      <c r="AC33" s="32"/>
      <c r="AD33" s="32"/>
      <c r="AE33" s="32"/>
      <c r="AF33" s="32"/>
      <c r="AG33" s="136">
        <f t="shared" ref="AG33" si="18">AB33</f>
        <v>0</v>
      </c>
      <c r="AH33" s="32"/>
      <c r="AI33" s="136">
        <f>'Приложение 2'!AA31</f>
        <v>0</v>
      </c>
      <c r="AJ33" s="32"/>
      <c r="AK33" s="32"/>
      <c r="AL33" s="32"/>
      <c r="AM33" s="32"/>
      <c r="AN33" s="136">
        <f t="shared" ref="AN33:AN34" si="19">AI33</f>
        <v>0</v>
      </c>
      <c r="AO33" s="136">
        <f t="shared" ref="AO33:AP34" si="20">AA33+M33+F33</f>
        <v>0</v>
      </c>
      <c r="AP33" s="136">
        <f t="shared" si="20"/>
        <v>0</v>
      </c>
      <c r="AQ33" s="32"/>
      <c r="AR33" s="32"/>
      <c r="AS33" s="32"/>
      <c r="AT33" s="32"/>
      <c r="AU33" s="136">
        <f t="shared" ref="AU33" si="21">AP33</f>
        <v>0</v>
      </c>
      <c r="AV33" s="32"/>
      <c r="AW33" s="136">
        <f t="shared" ref="AW33:AW34" si="22">AI33+U33+G33</f>
        <v>0.41041192666666665</v>
      </c>
      <c r="AX33" s="32"/>
      <c r="AY33" s="32"/>
      <c r="AZ33" s="32"/>
      <c r="BA33" s="32"/>
      <c r="BB33" s="136">
        <f t="shared" ref="BB33:BB34" si="23">AW33</f>
        <v>0.41041192666666665</v>
      </c>
    </row>
    <row r="34" spans="1:59" s="35" customFormat="1" outlineLevel="1" x14ac:dyDescent="0.25">
      <c r="A34" s="130" t="str">
        <f>'Приложение 1'!A32</f>
        <v>3.2.</v>
      </c>
      <c r="B34" s="131" t="str">
        <f>'Приложение 1'!B32</f>
        <v>Робот-тренажер "Гоша"</v>
      </c>
      <c r="C34" s="130" t="str">
        <f>'Приложение 1'!C32</f>
        <v>L_CАЭС.02</v>
      </c>
      <c r="D34" s="136">
        <f>'Приложение 2'!I32</f>
        <v>0</v>
      </c>
      <c r="E34" s="136">
        <f>'Приложение 2'!N32</f>
        <v>0.18398958333333332</v>
      </c>
      <c r="F34" s="32"/>
      <c r="G34" s="136">
        <f>'Приложение 2'!W32</f>
        <v>0</v>
      </c>
      <c r="H34" s="32"/>
      <c r="I34" s="32"/>
      <c r="J34" s="32"/>
      <c r="K34" s="32"/>
      <c r="L34" s="136">
        <f t="shared" ref="L34" si="24">G34</f>
        <v>0</v>
      </c>
      <c r="M34" s="32"/>
      <c r="N34" s="136">
        <f>'Приложение 2'!X32</f>
        <v>0</v>
      </c>
      <c r="O34" s="32"/>
      <c r="P34" s="32"/>
      <c r="Q34" s="32"/>
      <c r="R34" s="32"/>
      <c r="S34" s="136">
        <f t="shared" ref="S34" si="25">N34</f>
        <v>0</v>
      </c>
      <c r="T34" s="32"/>
      <c r="U34" s="136">
        <f>'Приложение 2'!Y32</f>
        <v>0.18398958333333332</v>
      </c>
      <c r="V34" s="32"/>
      <c r="W34" s="32"/>
      <c r="X34" s="32"/>
      <c r="Y34" s="32"/>
      <c r="Z34" s="136">
        <f t="shared" si="17"/>
        <v>0.18398958333333332</v>
      </c>
      <c r="AA34" s="32"/>
      <c r="AB34" s="136">
        <f>'Приложение 2'!Z32</f>
        <v>0</v>
      </c>
      <c r="AC34" s="32"/>
      <c r="AD34" s="32"/>
      <c r="AE34" s="32"/>
      <c r="AF34" s="32"/>
      <c r="AG34" s="136">
        <f t="shared" ref="AG34" si="26">AB34</f>
        <v>0</v>
      </c>
      <c r="AH34" s="32"/>
      <c r="AI34" s="136">
        <f>'Приложение 2'!AA32</f>
        <v>0</v>
      </c>
      <c r="AJ34" s="32"/>
      <c r="AK34" s="32"/>
      <c r="AL34" s="32"/>
      <c r="AM34" s="32"/>
      <c r="AN34" s="136">
        <f t="shared" si="19"/>
        <v>0</v>
      </c>
      <c r="AO34" s="136">
        <f t="shared" si="20"/>
        <v>0</v>
      </c>
      <c r="AP34" s="136">
        <f t="shared" si="20"/>
        <v>0</v>
      </c>
      <c r="AQ34" s="32"/>
      <c r="AR34" s="32"/>
      <c r="AS34" s="32"/>
      <c r="AT34" s="32"/>
      <c r="AU34" s="136">
        <f t="shared" ref="AU34" si="27">AP34</f>
        <v>0</v>
      </c>
      <c r="AV34" s="32"/>
      <c r="AW34" s="136">
        <f t="shared" si="22"/>
        <v>0.18398958333333332</v>
      </c>
      <c r="AX34" s="32"/>
      <c r="AY34" s="32"/>
      <c r="AZ34" s="32"/>
      <c r="BA34" s="32"/>
      <c r="BB34" s="136">
        <f t="shared" si="23"/>
        <v>0.18398958333333332</v>
      </c>
    </row>
    <row r="35" spans="1:59" s="35" customFormat="1" hidden="1" outlineLevel="1" x14ac:dyDescent="0.25">
      <c r="A35" s="130">
        <f>'Приложение 1'!A33</f>
        <v>0</v>
      </c>
      <c r="B35" s="131">
        <f>'Приложение 1'!B33</f>
        <v>0</v>
      </c>
      <c r="C35" s="130">
        <f>'Приложение 1'!C33</f>
        <v>0</v>
      </c>
      <c r="D35" s="136">
        <f>'Приложение 2'!I33</f>
        <v>0</v>
      </c>
      <c r="E35" s="136">
        <f>'Приложение 2'!N33</f>
        <v>0</v>
      </c>
      <c r="F35" s="32"/>
      <c r="G35" s="136">
        <f>'Приложение 2'!W33</f>
        <v>0</v>
      </c>
      <c r="H35" s="32"/>
      <c r="I35" s="32"/>
      <c r="J35" s="32"/>
      <c r="K35" s="32"/>
      <c r="L35" s="136">
        <f t="shared" ref="L35:L36" si="28">G35</f>
        <v>0</v>
      </c>
      <c r="M35" s="32"/>
      <c r="N35" s="136">
        <f>'Приложение 2'!X33</f>
        <v>0</v>
      </c>
      <c r="O35" s="32"/>
      <c r="P35" s="32"/>
      <c r="Q35" s="32"/>
      <c r="R35" s="32"/>
      <c r="S35" s="136">
        <f t="shared" ref="S35:S36" si="29">N35</f>
        <v>0</v>
      </c>
      <c r="T35" s="32"/>
      <c r="U35" s="136">
        <f>'Приложение 2'!Y33</f>
        <v>0</v>
      </c>
      <c r="V35" s="32"/>
      <c r="W35" s="32"/>
      <c r="X35" s="32"/>
      <c r="Y35" s="32"/>
      <c r="Z35" s="136">
        <f t="shared" ref="Z35:Z36" si="30">U35</f>
        <v>0</v>
      </c>
      <c r="AA35" s="32"/>
      <c r="AB35" s="136">
        <f>'Приложение 2'!Z33</f>
        <v>0</v>
      </c>
      <c r="AC35" s="32"/>
      <c r="AD35" s="32"/>
      <c r="AE35" s="32"/>
      <c r="AF35" s="32"/>
      <c r="AG35" s="136">
        <f t="shared" ref="AG35:AG36" si="31">AB35</f>
        <v>0</v>
      </c>
      <c r="AH35" s="32"/>
      <c r="AI35" s="136">
        <f>'Приложение 2'!AA33</f>
        <v>0</v>
      </c>
      <c r="AJ35" s="32"/>
      <c r="AK35" s="32"/>
      <c r="AL35" s="32"/>
      <c r="AM35" s="32"/>
      <c r="AN35" s="136">
        <f t="shared" ref="AN35:AN36" si="32">AI35</f>
        <v>0</v>
      </c>
      <c r="AO35" s="136">
        <f t="shared" ref="AO35:AO36" si="33">AA35+M35+F35</f>
        <v>0</v>
      </c>
      <c r="AP35" s="136">
        <f t="shared" ref="AP35:AP36" si="34">AB35+N35+G35</f>
        <v>0</v>
      </c>
      <c r="AQ35" s="32"/>
      <c r="AR35" s="32"/>
      <c r="AS35" s="32"/>
      <c r="AT35" s="32"/>
      <c r="AU35" s="136">
        <f t="shared" ref="AU35:AU36" si="35">AP35</f>
        <v>0</v>
      </c>
      <c r="AV35" s="32"/>
      <c r="AW35" s="136">
        <f t="shared" ref="AW35:AW36" si="36">AI35+U35+G35</f>
        <v>0</v>
      </c>
      <c r="AX35" s="32"/>
      <c r="AY35" s="32"/>
      <c r="AZ35" s="32"/>
      <c r="BA35" s="32"/>
      <c r="BB35" s="136">
        <f t="shared" ref="BB35:BB36" si="37">AW35</f>
        <v>0</v>
      </c>
    </row>
    <row r="36" spans="1:59" s="35" customFormat="1" hidden="1" outlineLevel="1" x14ac:dyDescent="0.25">
      <c r="A36" s="130">
        <f>'Приложение 1'!A34</f>
        <v>0</v>
      </c>
      <c r="B36" s="131">
        <f>'Приложение 1'!B34</f>
        <v>0</v>
      </c>
      <c r="C36" s="130">
        <f>'Приложение 1'!C34</f>
        <v>0</v>
      </c>
      <c r="D36" s="136">
        <f>'Приложение 2'!I34</f>
        <v>0</v>
      </c>
      <c r="E36" s="136">
        <f>'Приложение 2'!N34</f>
        <v>0</v>
      </c>
      <c r="F36" s="32"/>
      <c r="G36" s="136">
        <f>'Приложение 2'!W34</f>
        <v>0</v>
      </c>
      <c r="H36" s="32"/>
      <c r="I36" s="32"/>
      <c r="J36" s="32"/>
      <c r="K36" s="32"/>
      <c r="L36" s="136">
        <f t="shared" si="28"/>
        <v>0</v>
      </c>
      <c r="M36" s="32"/>
      <c r="N36" s="136">
        <f>'Приложение 2'!X34</f>
        <v>0</v>
      </c>
      <c r="O36" s="32"/>
      <c r="P36" s="32"/>
      <c r="Q36" s="32"/>
      <c r="R36" s="32"/>
      <c r="S36" s="136">
        <f t="shared" si="29"/>
        <v>0</v>
      </c>
      <c r="T36" s="32"/>
      <c r="U36" s="136">
        <f>'Приложение 2'!Y34</f>
        <v>0</v>
      </c>
      <c r="V36" s="32"/>
      <c r="W36" s="32"/>
      <c r="X36" s="32"/>
      <c r="Y36" s="32"/>
      <c r="Z36" s="136">
        <f t="shared" si="30"/>
        <v>0</v>
      </c>
      <c r="AA36" s="32"/>
      <c r="AB36" s="136">
        <f>'Приложение 2'!Z34</f>
        <v>0</v>
      </c>
      <c r="AC36" s="32"/>
      <c r="AD36" s="32"/>
      <c r="AE36" s="32"/>
      <c r="AF36" s="32"/>
      <c r="AG36" s="136">
        <f t="shared" si="31"/>
        <v>0</v>
      </c>
      <c r="AH36" s="32"/>
      <c r="AI36" s="136">
        <f>'Приложение 2'!AA34</f>
        <v>0</v>
      </c>
      <c r="AJ36" s="32"/>
      <c r="AK36" s="32"/>
      <c r="AL36" s="32"/>
      <c r="AM36" s="32"/>
      <c r="AN36" s="136">
        <f t="shared" si="32"/>
        <v>0</v>
      </c>
      <c r="AO36" s="136">
        <f t="shared" si="33"/>
        <v>0</v>
      </c>
      <c r="AP36" s="136">
        <f t="shared" si="34"/>
        <v>0</v>
      </c>
      <c r="AQ36" s="32"/>
      <c r="AR36" s="32"/>
      <c r="AS36" s="32"/>
      <c r="AT36" s="32"/>
      <c r="AU36" s="136">
        <f t="shared" si="35"/>
        <v>0</v>
      </c>
      <c r="AV36" s="32"/>
      <c r="AW36" s="136">
        <f t="shared" si="36"/>
        <v>0</v>
      </c>
      <c r="AX36" s="32"/>
      <c r="AY36" s="32"/>
      <c r="AZ36" s="32"/>
      <c r="BA36" s="32"/>
      <c r="BB36" s="136">
        <f t="shared" si="37"/>
        <v>0</v>
      </c>
    </row>
    <row r="37" spans="1:59" s="35" customFormat="1" ht="9.75" customHeight="1" outlineLevel="1" x14ac:dyDescent="0.25">
      <c r="A37" s="130"/>
      <c r="B37" s="131"/>
      <c r="C37" s="130"/>
      <c r="D37" s="119"/>
      <c r="E37" s="189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</row>
    <row r="38" spans="1:59" s="129" customFormat="1" x14ac:dyDescent="0.25">
      <c r="A38" s="132"/>
      <c r="B38" s="133" t="str">
        <f>'Приложение 1'!B35</f>
        <v>ИТОГО</v>
      </c>
      <c r="C38" s="134"/>
      <c r="D38" s="137">
        <f>D16+D29+D32</f>
        <v>589.20816609126052</v>
      </c>
      <c r="E38" s="137">
        <f>E16+E29+E32</f>
        <v>330.78407721698818</v>
      </c>
      <c r="F38" s="137">
        <f>F16+F29+F32</f>
        <v>0</v>
      </c>
      <c r="G38" s="137">
        <f>G16+G29+G32</f>
        <v>11.937189040636801</v>
      </c>
      <c r="H38" s="135"/>
      <c r="I38" s="135"/>
      <c r="J38" s="135"/>
      <c r="K38" s="135"/>
      <c r="L38" s="137">
        <f>L16+L29+L32</f>
        <v>11.937189040636801</v>
      </c>
      <c r="M38" s="137">
        <f>M16+M29+M32</f>
        <v>0</v>
      </c>
      <c r="N38" s="137">
        <f>N16+N29+N32</f>
        <v>281.5461629439676</v>
      </c>
      <c r="O38" s="135"/>
      <c r="P38" s="135"/>
      <c r="Q38" s="135"/>
      <c r="R38" s="135"/>
      <c r="S38" s="137">
        <f>S16+S29+S32</f>
        <v>281.5461629439676</v>
      </c>
      <c r="T38" s="137">
        <f>T16+T29+T32</f>
        <v>0</v>
      </c>
      <c r="U38" s="137">
        <f>U16+U29+U32</f>
        <v>151.01132652860304</v>
      </c>
      <c r="V38" s="135"/>
      <c r="W38" s="135"/>
      <c r="X38" s="135"/>
      <c r="Y38" s="135"/>
      <c r="Z38" s="137">
        <f>Z16+Z29+Z32</f>
        <v>151.01132652860304</v>
      </c>
      <c r="AA38" s="137">
        <f>AA16+AA29+AA32</f>
        <v>0</v>
      </c>
      <c r="AB38" s="137">
        <f>AB16+AB29+AB32</f>
        <v>295.72481410665608</v>
      </c>
      <c r="AC38" s="135"/>
      <c r="AD38" s="135"/>
      <c r="AE38" s="135"/>
      <c r="AF38" s="135"/>
      <c r="AG38" s="137">
        <f>AG16+AG29+AG32</f>
        <v>295.72481410665608</v>
      </c>
      <c r="AH38" s="137">
        <f>AH16+AH29+AH32</f>
        <v>0</v>
      </c>
      <c r="AI38" s="137">
        <f>AI16+AI29+AI32</f>
        <v>167.83556164774836</v>
      </c>
      <c r="AJ38" s="135"/>
      <c r="AK38" s="135"/>
      <c r="AL38" s="135"/>
      <c r="AM38" s="135"/>
      <c r="AN38" s="137">
        <f>AN16+AN29+AN32</f>
        <v>167.83556164774836</v>
      </c>
      <c r="AO38" s="137">
        <f>AO16+AO29+AO32</f>
        <v>0</v>
      </c>
      <c r="AP38" s="137">
        <f>AP16+AP29+AP32</f>
        <v>589.20816609126052</v>
      </c>
      <c r="AQ38" s="135"/>
      <c r="AR38" s="135"/>
      <c r="AS38" s="135"/>
      <c r="AT38" s="135"/>
      <c r="AU38" s="137">
        <f>AU16+AU29+AU32</f>
        <v>589.20816609126052</v>
      </c>
      <c r="AV38" s="137">
        <f>AV16+AV29+AV32</f>
        <v>0</v>
      </c>
      <c r="AW38" s="137">
        <f>AW16+AW29+AW32</f>
        <v>330.78407721698824</v>
      </c>
      <c r="AX38" s="135"/>
      <c r="AY38" s="135"/>
      <c r="AZ38" s="135"/>
      <c r="BA38" s="135"/>
      <c r="BB38" s="137">
        <f>BB16+BB29+BB32</f>
        <v>330.78407721698824</v>
      </c>
    </row>
    <row r="39" spans="1:59" s="35" customFormat="1" x14ac:dyDescent="0.25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</row>
    <row r="40" spans="1:59" s="35" customFormat="1" ht="19.5" hidden="1" customHeight="1" outlineLevel="1" x14ac:dyDescent="0.25">
      <c r="A40" s="212" t="s">
        <v>158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</row>
    <row r="41" spans="1:59" ht="19.5" hidden="1" customHeight="1" outlineLevel="1" x14ac:dyDescent="0.25">
      <c r="A41" s="212" t="s">
        <v>156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</row>
    <row r="42" spans="1:59" s="35" customFormat="1" ht="55.5" hidden="1" customHeight="1" outlineLevel="1" x14ac:dyDescent="0.25">
      <c r="A42" s="232" t="s">
        <v>195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</row>
    <row r="43" spans="1:59" s="35" customFormat="1" ht="55.5" hidden="1" customHeight="1" outlineLevel="1" x14ac:dyDescent="0.25">
      <c r="A43" s="221" t="s">
        <v>194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</row>
    <row r="44" spans="1:59" ht="38.25" hidden="1" customHeight="1" outlineLevel="1" x14ac:dyDescent="0.25">
      <c r="A44" s="211" t="s">
        <v>191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</row>
    <row r="45" spans="1:59" ht="20.25" hidden="1" customHeight="1" outlineLevel="1" x14ac:dyDescent="0.25">
      <c r="A45" s="211" t="s">
        <v>144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</row>
    <row r="46" spans="1:59" ht="19.5" hidden="1" customHeight="1" outlineLevel="1" x14ac:dyDescent="0.25">
      <c r="A46" s="211" t="s">
        <v>188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</row>
    <row r="47" spans="1:59" ht="20.25" hidden="1" customHeight="1" outlineLevel="1" x14ac:dyDescent="0.25">
      <c r="A47" s="211" t="s">
        <v>145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</row>
    <row r="48" spans="1:59" ht="46.5" hidden="1" customHeight="1" outlineLevel="1" x14ac:dyDescent="0.25">
      <c r="A48" s="232" t="s">
        <v>192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</row>
    <row r="49" spans="2:42" collapsed="1" x14ac:dyDescent="0.25"/>
    <row r="50" spans="2:42" outlineLevel="1" x14ac:dyDescent="0.25">
      <c r="B50" s="28" t="s">
        <v>247</v>
      </c>
      <c r="AP50" s="28" t="s">
        <v>243</v>
      </c>
    </row>
    <row r="51" spans="2:42" outlineLevel="1" x14ac:dyDescent="0.25">
      <c r="B51" s="28" t="s">
        <v>242</v>
      </c>
    </row>
  </sheetData>
  <mergeCells count="39">
    <mergeCell ref="AB13:AG13"/>
    <mergeCell ref="G13:L13"/>
    <mergeCell ref="F12:L12"/>
    <mergeCell ref="M12:S12"/>
    <mergeCell ref="D10:E12"/>
    <mergeCell ref="E13:E14"/>
    <mergeCell ref="T12:Z12"/>
    <mergeCell ref="U13:Z13"/>
    <mergeCell ref="M11:Z11"/>
    <mergeCell ref="F10:BB10"/>
    <mergeCell ref="AH12:AN12"/>
    <mergeCell ref="AI13:AN13"/>
    <mergeCell ref="AA11:AN11"/>
    <mergeCell ref="AV12:BB12"/>
    <mergeCell ref="AW13:BB13"/>
    <mergeCell ref="AO11:BB11"/>
    <mergeCell ref="A42:AU42"/>
    <mergeCell ref="A43:AU43"/>
    <mergeCell ref="A48:AU48"/>
    <mergeCell ref="A44:AU44"/>
    <mergeCell ref="A45:AU45"/>
    <mergeCell ref="A46:AU46"/>
    <mergeCell ref="A47:AU47"/>
    <mergeCell ref="A40:AU40"/>
    <mergeCell ref="A41:AU41"/>
    <mergeCell ref="A4:S4"/>
    <mergeCell ref="A5:S5"/>
    <mergeCell ref="A7:S7"/>
    <mergeCell ref="A8:S8"/>
    <mergeCell ref="A9:AU9"/>
    <mergeCell ref="AO12:AU12"/>
    <mergeCell ref="AP13:AU13"/>
    <mergeCell ref="N13:S13"/>
    <mergeCell ref="D13:D14"/>
    <mergeCell ref="F11:L11"/>
    <mergeCell ref="A10:A14"/>
    <mergeCell ref="B10:B14"/>
    <mergeCell ref="C10:C14"/>
    <mergeCell ref="AA12:AG12"/>
  </mergeCells>
  <pageMargins left="0.31" right="0.23622047244094491" top="0.39370078740157483" bottom="0.31496062992125984" header="0.23622047244094491" footer="0.15748031496062992"/>
  <pageSetup paperSize="8" scale="87" fitToWidth="2" orientation="landscape" r:id="rId1"/>
  <headerFooter differentFirst="1">
    <oddHeader>&amp;C&amp;P</oddHeader>
  </headerFooter>
  <rowBreaks count="1" manualBreakCount="1">
    <brk id="51" max="31" man="1"/>
  </rowBreaks>
  <colBreaks count="2" manualBreakCount="2">
    <brk id="19" max="50" man="1"/>
    <brk id="40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topLeftCell="A4" zoomScale="70" zoomScaleNormal="70" workbookViewId="0">
      <selection activeCell="A7" sqref="A7:XFD7"/>
    </sheetView>
  </sheetViews>
  <sheetFormatPr defaultRowHeight="15.75" outlineLevelRow="1" x14ac:dyDescent="0.25"/>
  <cols>
    <col min="1" max="1" width="9" style="28" customWidth="1"/>
    <col min="2" max="2" width="65.125" style="28" customWidth="1"/>
    <col min="3" max="3" width="13.62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8.75" style="28" customWidth="1"/>
    <col min="11" max="16" width="5.25" style="176" customWidth="1"/>
    <col min="17" max="17" width="9.625" style="176" customWidth="1"/>
    <col min="18" max="19" width="5" style="28" bestFit="1" customWidth="1"/>
    <col min="20" max="21" width="6" style="28" customWidth="1"/>
    <col min="22" max="23" width="5" style="28" bestFit="1" customWidth="1"/>
    <col min="24" max="24" width="8.25" style="28" customWidth="1"/>
    <col min="25" max="26" width="5" style="28" bestFit="1" customWidth="1"/>
    <col min="27" max="28" width="6" style="28" customWidth="1"/>
    <col min="29" max="30" width="5" style="28" bestFit="1" customWidth="1"/>
    <col min="31" max="31" width="10.5" style="28" customWidth="1"/>
    <col min="32" max="37" width="5.375" style="176" customWidth="1"/>
    <col min="38" max="38" width="10.125" style="176" customWidth="1"/>
    <col min="39" max="40" width="5" style="114" bestFit="1" customWidth="1"/>
    <col min="41" max="42" width="6" style="114" customWidth="1"/>
    <col min="43" max="44" width="5" style="114" bestFit="1" customWidth="1"/>
    <col min="45" max="45" width="9.375" style="114" customWidth="1"/>
    <col min="46" max="51" width="5.5" style="176" customWidth="1"/>
    <col min="52" max="52" width="7.5" style="176" customWidth="1"/>
    <col min="53" max="54" width="5" style="28" bestFit="1" customWidth="1"/>
    <col min="55" max="56" width="6" style="28" customWidth="1"/>
    <col min="57" max="58" width="5" style="28" bestFit="1" customWidth="1"/>
    <col min="59" max="59" width="10.75" style="28" customWidth="1"/>
    <col min="60" max="60" width="7.125" style="152" customWidth="1"/>
    <col min="61" max="61" width="5" style="28" customWidth="1"/>
    <col min="62" max="65" width="5" style="1" customWidth="1"/>
    <col min="66" max="66" width="8.375" style="1" customWidth="1"/>
    <col min="67" max="69" width="5" style="1" customWidth="1"/>
    <col min="70" max="16384" width="9" style="1"/>
  </cols>
  <sheetData>
    <row r="1" spans="1:66" ht="22.5" x14ac:dyDescent="0.25">
      <c r="A1" s="59"/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56"/>
      <c r="BB1" s="56"/>
      <c r="BC1" s="56"/>
      <c r="BD1" s="56"/>
      <c r="BG1" s="49" t="s">
        <v>155</v>
      </c>
    </row>
    <row r="2" spans="1:66" ht="22.5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50" t="s">
        <v>157</v>
      </c>
    </row>
    <row r="3" spans="1:66" ht="18.75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50"/>
    </row>
    <row r="4" spans="1:66" x14ac:dyDescent="0.25">
      <c r="A4" s="222" t="s">
        <v>248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177"/>
      <c r="AG4" s="177"/>
      <c r="AH4" s="177"/>
      <c r="AI4" s="177"/>
      <c r="AJ4" s="177"/>
      <c r="AK4" s="177"/>
      <c r="AL4" s="177"/>
      <c r="AM4" s="121"/>
      <c r="AN4" s="121"/>
      <c r="AO4" s="121"/>
      <c r="AP4" s="121"/>
      <c r="AQ4" s="121"/>
      <c r="AR4" s="121"/>
      <c r="AS4" s="121"/>
      <c r="AT4" s="177"/>
      <c r="AU4" s="177"/>
      <c r="AV4" s="177"/>
      <c r="AW4" s="177"/>
      <c r="AX4" s="177"/>
      <c r="AY4" s="177"/>
      <c r="AZ4" s="177"/>
      <c r="BA4" s="44"/>
      <c r="BB4" s="44"/>
      <c r="BC4" s="44"/>
      <c r="BD4" s="44"/>
      <c r="BE4" s="44"/>
      <c r="BF4" s="44"/>
      <c r="BG4" s="44"/>
    </row>
    <row r="5" spans="1:66" x14ac:dyDescent="0.25">
      <c r="A5" s="223" t="s">
        <v>249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178"/>
      <c r="AG5" s="178"/>
      <c r="AH5" s="178"/>
      <c r="AI5" s="178"/>
      <c r="AJ5" s="178"/>
      <c r="AK5" s="178"/>
      <c r="AL5" s="178"/>
      <c r="AM5" s="122"/>
      <c r="AN5" s="122"/>
      <c r="AO5" s="122"/>
      <c r="AP5" s="122"/>
      <c r="AQ5" s="122"/>
      <c r="AR5" s="122"/>
      <c r="AS5" s="122"/>
      <c r="AT5" s="178"/>
      <c r="AU5" s="178"/>
      <c r="AV5" s="178"/>
      <c r="AW5" s="178"/>
      <c r="AX5" s="178"/>
      <c r="AY5" s="178"/>
      <c r="AZ5" s="178"/>
      <c r="BA5" s="9"/>
      <c r="BB5" s="9"/>
      <c r="BC5" s="9"/>
      <c r="BD5" s="9"/>
      <c r="BE5" s="9"/>
      <c r="BF5" s="9"/>
      <c r="BG5" s="23"/>
    </row>
    <row r="6" spans="1:66" s="33" customFormat="1" ht="8.25" customHeight="1" x14ac:dyDescent="0.25">
      <c r="A6" s="59"/>
      <c r="B6" s="43"/>
      <c r="C6" s="43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2"/>
      <c r="BB6" s="62"/>
      <c r="BC6" s="62"/>
      <c r="BD6" s="62"/>
      <c r="BE6" s="62"/>
      <c r="BF6" s="62"/>
      <c r="BG6" s="62"/>
      <c r="BH6" s="152"/>
      <c r="BI6" s="28"/>
    </row>
    <row r="7" spans="1:66" ht="18.75" x14ac:dyDescent="0.25">
      <c r="A7" s="203" t="s">
        <v>319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172"/>
      <c r="AG7" s="172"/>
      <c r="AH7" s="172"/>
      <c r="AI7" s="172"/>
      <c r="AJ7" s="172"/>
      <c r="AK7" s="172"/>
      <c r="AL7" s="172"/>
      <c r="AM7" s="115"/>
      <c r="AN7" s="115"/>
      <c r="AO7" s="115"/>
      <c r="AP7" s="115"/>
      <c r="AQ7" s="115"/>
      <c r="AR7" s="115"/>
      <c r="AS7" s="115"/>
      <c r="AT7" s="172"/>
      <c r="AU7" s="172"/>
      <c r="AV7" s="172"/>
      <c r="AW7" s="172"/>
      <c r="AX7" s="172"/>
      <c r="AY7" s="172"/>
      <c r="AZ7" s="172"/>
      <c r="BA7" s="63"/>
      <c r="BB7" s="63"/>
      <c r="BC7" s="63"/>
      <c r="BD7" s="63"/>
      <c r="BE7" s="63"/>
      <c r="BF7" s="63"/>
      <c r="BG7" s="63"/>
      <c r="BH7" s="51"/>
    </row>
    <row r="8" spans="1:66" x14ac:dyDescent="0.25">
      <c r="A8" s="204" t="s">
        <v>250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174"/>
      <c r="AG8" s="174"/>
      <c r="AH8" s="174"/>
      <c r="AI8" s="174"/>
      <c r="AJ8" s="174"/>
      <c r="AK8" s="174"/>
      <c r="AL8" s="174"/>
      <c r="AM8" s="117"/>
      <c r="AN8" s="117"/>
      <c r="AO8" s="117"/>
      <c r="AP8" s="117"/>
      <c r="AQ8" s="117"/>
      <c r="AR8" s="117"/>
      <c r="AS8" s="117"/>
      <c r="AT8" s="174"/>
      <c r="AU8" s="174"/>
      <c r="AV8" s="174"/>
      <c r="AW8" s="174"/>
      <c r="AX8" s="174"/>
      <c r="AY8" s="174"/>
      <c r="AZ8" s="174"/>
      <c r="BA8" s="44"/>
      <c r="BB8" s="44"/>
      <c r="BC8" s="44"/>
      <c r="BD8" s="44"/>
      <c r="BE8" s="44"/>
      <c r="BF8" s="44"/>
      <c r="BG8" s="44"/>
      <c r="BH8" s="52"/>
    </row>
    <row r="9" spans="1:66" ht="8.25" customHeight="1" x14ac:dyDescent="0.25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179"/>
      <c r="AG9" s="179"/>
      <c r="AH9" s="179"/>
      <c r="AI9" s="179"/>
      <c r="AJ9" s="179"/>
      <c r="AK9" s="179"/>
      <c r="AL9" s="179"/>
      <c r="AM9" s="123"/>
      <c r="AN9" s="123"/>
      <c r="AO9" s="123"/>
      <c r="AP9" s="123"/>
      <c r="AQ9" s="123"/>
      <c r="AR9" s="123"/>
      <c r="AS9" s="123"/>
      <c r="AT9" s="179"/>
      <c r="AU9" s="179"/>
      <c r="AV9" s="179"/>
      <c r="AW9" s="179"/>
      <c r="AX9" s="179"/>
      <c r="AY9" s="179"/>
      <c r="AZ9" s="179"/>
      <c r="BA9" s="64"/>
      <c r="BB9" s="64"/>
      <c r="BC9" s="64"/>
      <c r="BD9" s="64"/>
      <c r="BE9" s="64"/>
      <c r="BF9" s="64"/>
      <c r="BG9" s="64"/>
    </row>
    <row r="10" spans="1:66" ht="24.75" customHeight="1" x14ac:dyDescent="0.25">
      <c r="A10" s="234" t="s">
        <v>69</v>
      </c>
      <c r="B10" s="234" t="s">
        <v>18</v>
      </c>
      <c r="C10" s="234" t="s">
        <v>228</v>
      </c>
      <c r="D10" s="214" t="s">
        <v>31</v>
      </c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15"/>
      <c r="R10" s="241" t="s">
        <v>309</v>
      </c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</row>
    <row r="11" spans="1:66" ht="21" customHeight="1" x14ac:dyDescent="0.25">
      <c r="A11" s="234"/>
      <c r="B11" s="234"/>
      <c r="C11" s="234"/>
      <c r="D11" s="216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17"/>
      <c r="R11" s="239" t="s">
        <v>204</v>
      </c>
      <c r="S11" s="239"/>
      <c r="T11" s="239"/>
      <c r="U11" s="246"/>
      <c r="V11" s="239"/>
      <c r="W11" s="239"/>
      <c r="X11" s="239"/>
      <c r="Y11" s="239" t="s">
        <v>252</v>
      </c>
      <c r="Z11" s="239"/>
      <c r="AA11" s="239"/>
      <c r="AB11" s="239"/>
      <c r="AC11" s="239"/>
      <c r="AD11" s="239"/>
      <c r="AE11" s="239"/>
      <c r="AF11" s="239" t="s">
        <v>252</v>
      </c>
      <c r="AG11" s="239"/>
      <c r="AH11" s="239"/>
      <c r="AI11" s="239"/>
      <c r="AJ11" s="239"/>
      <c r="AK11" s="239"/>
      <c r="AL11" s="239"/>
      <c r="AM11" s="239" t="s">
        <v>293</v>
      </c>
      <c r="AN11" s="239"/>
      <c r="AO11" s="239"/>
      <c r="AP11" s="239"/>
      <c r="AQ11" s="239"/>
      <c r="AR11" s="239"/>
      <c r="AS11" s="239"/>
      <c r="AT11" s="239" t="s">
        <v>293</v>
      </c>
      <c r="AU11" s="239"/>
      <c r="AV11" s="239"/>
      <c r="AW11" s="239"/>
      <c r="AX11" s="239"/>
      <c r="AY11" s="239"/>
      <c r="AZ11" s="239"/>
      <c r="BA11" s="240" t="s">
        <v>108</v>
      </c>
      <c r="BB11" s="240"/>
      <c r="BC11" s="240"/>
      <c r="BD11" s="240"/>
      <c r="BE11" s="240"/>
      <c r="BF11" s="240"/>
      <c r="BG11" s="240"/>
      <c r="BH11" s="240" t="s">
        <v>108</v>
      </c>
      <c r="BI11" s="240"/>
      <c r="BJ11" s="240"/>
      <c r="BK11" s="240"/>
      <c r="BL11" s="240"/>
      <c r="BM11" s="240"/>
      <c r="BN11" s="240"/>
    </row>
    <row r="12" spans="1:66" ht="24" customHeight="1" x14ac:dyDescent="0.25">
      <c r="A12" s="234"/>
      <c r="B12" s="239"/>
      <c r="C12" s="239"/>
      <c r="D12" s="239" t="s">
        <v>10</v>
      </c>
      <c r="E12" s="239"/>
      <c r="F12" s="239"/>
      <c r="G12" s="239"/>
      <c r="H12" s="239"/>
      <c r="I12" s="239"/>
      <c r="J12" s="239"/>
      <c r="K12" s="239" t="s">
        <v>306</v>
      </c>
      <c r="L12" s="239"/>
      <c r="M12" s="239"/>
      <c r="N12" s="239"/>
      <c r="O12" s="239"/>
      <c r="P12" s="239"/>
      <c r="Q12" s="239"/>
      <c r="R12" s="239" t="s">
        <v>93</v>
      </c>
      <c r="S12" s="239"/>
      <c r="T12" s="239"/>
      <c r="U12" s="239"/>
      <c r="V12" s="239"/>
      <c r="W12" s="239"/>
      <c r="X12" s="239"/>
      <c r="Y12" s="239" t="s">
        <v>93</v>
      </c>
      <c r="Z12" s="239"/>
      <c r="AA12" s="239"/>
      <c r="AB12" s="239"/>
      <c r="AC12" s="239"/>
      <c r="AD12" s="239"/>
      <c r="AE12" s="239"/>
      <c r="AF12" s="239" t="s">
        <v>306</v>
      </c>
      <c r="AG12" s="239"/>
      <c r="AH12" s="239"/>
      <c r="AI12" s="239"/>
      <c r="AJ12" s="239"/>
      <c r="AK12" s="239"/>
      <c r="AL12" s="239"/>
      <c r="AM12" s="239" t="s">
        <v>93</v>
      </c>
      <c r="AN12" s="239"/>
      <c r="AO12" s="239"/>
      <c r="AP12" s="239"/>
      <c r="AQ12" s="239"/>
      <c r="AR12" s="239"/>
      <c r="AS12" s="239"/>
      <c r="AT12" s="239" t="s">
        <v>306</v>
      </c>
      <c r="AU12" s="239"/>
      <c r="AV12" s="239"/>
      <c r="AW12" s="239"/>
      <c r="AX12" s="239"/>
      <c r="AY12" s="239"/>
      <c r="AZ12" s="239"/>
      <c r="BA12" s="239" t="s">
        <v>10</v>
      </c>
      <c r="BB12" s="239"/>
      <c r="BC12" s="239"/>
      <c r="BD12" s="239"/>
      <c r="BE12" s="239"/>
      <c r="BF12" s="239"/>
      <c r="BG12" s="239"/>
      <c r="BH12" s="239" t="s">
        <v>306</v>
      </c>
      <c r="BI12" s="239"/>
      <c r="BJ12" s="239"/>
      <c r="BK12" s="239"/>
      <c r="BL12" s="239"/>
      <c r="BM12" s="239"/>
      <c r="BN12" s="239"/>
    </row>
    <row r="13" spans="1:66" ht="60.75" customHeight="1" x14ac:dyDescent="0.25">
      <c r="A13" s="234"/>
      <c r="B13" s="248"/>
      <c r="C13" s="247"/>
      <c r="D13" s="39" t="s">
        <v>176</v>
      </c>
      <c r="E13" s="39" t="s">
        <v>177</v>
      </c>
      <c r="F13" s="39" t="s">
        <v>178</v>
      </c>
      <c r="G13" s="39" t="s">
        <v>179</v>
      </c>
      <c r="H13" s="39" t="s">
        <v>180</v>
      </c>
      <c r="I13" s="39" t="s">
        <v>181</v>
      </c>
      <c r="J13" s="39" t="s">
        <v>170</v>
      </c>
      <c r="K13" s="175" t="s">
        <v>176</v>
      </c>
      <c r="L13" s="175" t="s">
        <v>177</v>
      </c>
      <c r="M13" s="175" t="s">
        <v>178</v>
      </c>
      <c r="N13" s="175" t="s">
        <v>179</v>
      </c>
      <c r="O13" s="175" t="s">
        <v>180</v>
      </c>
      <c r="P13" s="175" t="s">
        <v>181</v>
      </c>
      <c r="Q13" s="175" t="s">
        <v>170</v>
      </c>
      <c r="R13" s="74" t="s">
        <v>176</v>
      </c>
      <c r="S13" s="74" t="s">
        <v>177</v>
      </c>
      <c r="T13" s="74" t="s">
        <v>178</v>
      </c>
      <c r="U13" s="74" t="s">
        <v>179</v>
      </c>
      <c r="V13" s="74" t="s">
        <v>180</v>
      </c>
      <c r="W13" s="74" t="s">
        <v>181</v>
      </c>
      <c r="X13" s="74" t="s">
        <v>170</v>
      </c>
      <c r="Y13" s="74" t="s">
        <v>176</v>
      </c>
      <c r="Z13" s="74" t="s">
        <v>177</v>
      </c>
      <c r="AA13" s="74" t="s">
        <v>178</v>
      </c>
      <c r="AB13" s="74" t="s">
        <v>179</v>
      </c>
      <c r="AC13" s="74" t="s">
        <v>180</v>
      </c>
      <c r="AD13" s="74" t="s">
        <v>181</v>
      </c>
      <c r="AE13" s="74" t="s">
        <v>170</v>
      </c>
      <c r="AF13" s="175" t="s">
        <v>176</v>
      </c>
      <c r="AG13" s="175" t="s">
        <v>177</v>
      </c>
      <c r="AH13" s="175" t="s">
        <v>178</v>
      </c>
      <c r="AI13" s="175" t="s">
        <v>179</v>
      </c>
      <c r="AJ13" s="175" t="s">
        <v>180</v>
      </c>
      <c r="AK13" s="175" t="s">
        <v>181</v>
      </c>
      <c r="AL13" s="175" t="s">
        <v>170</v>
      </c>
      <c r="AM13" s="118" t="s">
        <v>176</v>
      </c>
      <c r="AN13" s="118" t="s">
        <v>177</v>
      </c>
      <c r="AO13" s="118" t="s">
        <v>178</v>
      </c>
      <c r="AP13" s="118" t="s">
        <v>179</v>
      </c>
      <c r="AQ13" s="118" t="s">
        <v>180</v>
      </c>
      <c r="AR13" s="118" t="s">
        <v>181</v>
      </c>
      <c r="AS13" s="118" t="s">
        <v>170</v>
      </c>
      <c r="AT13" s="175" t="s">
        <v>176</v>
      </c>
      <c r="AU13" s="175" t="s">
        <v>177</v>
      </c>
      <c r="AV13" s="175" t="s">
        <v>178</v>
      </c>
      <c r="AW13" s="175" t="s">
        <v>179</v>
      </c>
      <c r="AX13" s="175" t="s">
        <v>180</v>
      </c>
      <c r="AY13" s="175" t="s">
        <v>181</v>
      </c>
      <c r="AZ13" s="175" t="s">
        <v>170</v>
      </c>
      <c r="BA13" s="74" t="s">
        <v>176</v>
      </c>
      <c r="BB13" s="74" t="s">
        <v>177</v>
      </c>
      <c r="BC13" s="74" t="s">
        <v>178</v>
      </c>
      <c r="BD13" s="74" t="s">
        <v>179</v>
      </c>
      <c r="BE13" s="74" t="s">
        <v>180</v>
      </c>
      <c r="BF13" s="74" t="s">
        <v>181</v>
      </c>
      <c r="BG13" s="74" t="s">
        <v>170</v>
      </c>
      <c r="BH13" s="175" t="s">
        <v>176</v>
      </c>
      <c r="BI13" s="175" t="s">
        <v>177</v>
      </c>
      <c r="BJ13" s="175" t="s">
        <v>178</v>
      </c>
      <c r="BK13" s="175" t="s">
        <v>179</v>
      </c>
      <c r="BL13" s="175" t="s">
        <v>180</v>
      </c>
      <c r="BM13" s="175" t="s">
        <v>181</v>
      </c>
      <c r="BN13" s="175" t="s">
        <v>170</v>
      </c>
    </row>
    <row r="14" spans="1:66" s="35" customFormat="1" x14ac:dyDescent="0.25">
      <c r="A14" s="116">
        <v>1</v>
      </c>
      <c r="B14" s="116">
        <f>A14+1</f>
        <v>2</v>
      </c>
      <c r="C14" s="173">
        <f t="shared" ref="C14:BN14" si="0">B14+1</f>
        <v>3</v>
      </c>
      <c r="D14" s="173">
        <f t="shared" si="0"/>
        <v>4</v>
      </c>
      <c r="E14" s="173">
        <f t="shared" si="0"/>
        <v>5</v>
      </c>
      <c r="F14" s="173">
        <f t="shared" si="0"/>
        <v>6</v>
      </c>
      <c r="G14" s="173">
        <f t="shared" si="0"/>
        <v>7</v>
      </c>
      <c r="H14" s="173">
        <f t="shared" si="0"/>
        <v>8</v>
      </c>
      <c r="I14" s="173">
        <f t="shared" si="0"/>
        <v>9</v>
      </c>
      <c r="J14" s="173">
        <f t="shared" si="0"/>
        <v>10</v>
      </c>
      <c r="K14" s="173">
        <f t="shared" si="0"/>
        <v>11</v>
      </c>
      <c r="L14" s="173">
        <f t="shared" si="0"/>
        <v>12</v>
      </c>
      <c r="M14" s="173">
        <f t="shared" si="0"/>
        <v>13</v>
      </c>
      <c r="N14" s="173">
        <f t="shared" si="0"/>
        <v>14</v>
      </c>
      <c r="O14" s="173">
        <f t="shared" si="0"/>
        <v>15</v>
      </c>
      <c r="P14" s="173">
        <f t="shared" si="0"/>
        <v>16</v>
      </c>
      <c r="Q14" s="173">
        <f t="shared" si="0"/>
        <v>17</v>
      </c>
      <c r="R14" s="173">
        <f t="shared" si="0"/>
        <v>18</v>
      </c>
      <c r="S14" s="173">
        <f t="shared" si="0"/>
        <v>19</v>
      </c>
      <c r="T14" s="173">
        <f t="shared" si="0"/>
        <v>20</v>
      </c>
      <c r="U14" s="173">
        <f t="shared" si="0"/>
        <v>21</v>
      </c>
      <c r="V14" s="173">
        <f t="shared" si="0"/>
        <v>22</v>
      </c>
      <c r="W14" s="173">
        <f t="shared" si="0"/>
        <v>23</v>
      </c>
      <c r="X14" s="173">
        <f t="shared" si="0"/>
        <v>24</v>
      </c>
      <c r="Y14" s="173">
        <f t="shared" si="0"/>
        <v>25</v>
      </c>
      <c r="Z14" s="173">
        <f t="shared" si="0"/>
        <v>26</v>
      </c>
      <c r="AA14" s="173">
        <f t="shared" si="0"/>
        <v>27</v>
      </c>
      <c r="AB14" s="173">
        <f t="shared" si="0"/>
        <v>28</v>
      </c>
      <c r="AC14" s="173">
        <f t="shared" si="0"/>
        <v>29</v>
      </c>
      <c r="AD14" s="173">
        <f t="shared" si="0"/>
        <v>30</v>
      </c>
      <c r="AE14" s="173">
        <f t="shared" si="0"/>
        <v>31</v>
      </c>
      <c r="AF14" s="173">
        <f t="shared" si="0"/>
        <v>32</v>
      </c>
      <c r="AG14" s="173">
        <f t="shared" si="0"/>
        <v>33</v>
      </c>
      <c r="AH14" s="173">
        <f t="shared" si="0"/>
        <v>34</v>
      </c>
      <c r="AI14" s="173">
        <f t="shared" si="0"/>
        <v>35</v>
      </c>
      <c r="AJ14" s="173">
        <f t="shared" si="0"/>
        <v>36</v>
      </c>
      <c r="AK14" s="173">
        <f t="shared" si="0"/>
        <v>37</v>
      </c>
      <c r="AL14" s="173">
        <f t="shared" si="0"/>
        <v>38</v>
      </c>
      <c r="AM14" s="173">
        <f t="shared" si="0"/>
        <v>39</v>
      </c>
      <c r="AN14" s="173">
        <f t="shared" si="0"/>
        <v>40</v>
      </c>
      <c r="AO14" s="173">
        <f t="shared" si="0"/>
        <v>41</v>
      </c>
      <c r="AP14" s="173">
        <f t="shared" si="0"/>
        <v>42</v>
      </c>
      <c r="AQ14" s="173">
        <f t="shared" si="0"/>
        <v>43</v>
      </c>
      <c r="AR14" s="173">
        <f t="shared" si="0"/>
        <v>44</v>
      </c>
      <c r="AS14" s="173">
        <f t="shared" si="0"/>
        <v>45</v>
      </c>
      <c r="AT14" s="173">
        <f t="shared" si="0"/>
        <v>46</v>
      </c>
      <c r="AU14" s="173">
        <f t="shared" si="0"/>
        <v>47</v>
      </c>
      <c r="AV14" s="173">
        <f t="shared" si="0"/>
        <v>48</v>
      </c>
      <c r="AW14" s="173">
        <f t="shared" si="0"/>
        <v>49</v>
      </c>
      <c r="AX14" s="173">
        <f t="shared" si="0"/>
        <v>50</v>
      </c>
      <c r="AY14" s="173">
        <f t="shared" si="0"/>
        <v>51</v>
      </c>
      <c r="AZ14" s="173">
        <f t="shared" si="0"/>
        <v>52</v>
      </c>
      <c r="BA14" s="173">
        <f t="shared" si="0"/>
        <v>53</v>
      </c>
      <c r="BB14" s="173">
        <f t="shared" si="0"/>
        <v>54</v>
      </c>
      <c r="BC14" s="173">
        <f t="shared" si="0"/>
        <v>55</v>
      </c>
      <c r="BD14" s="173">
        <f t="shared" si="0"/>
        <v>56</v>
      </c>
      <c r="BE14" s="173">
        <f t="shared" si="0"/>
        <v>57</v>
      </c>
      <c r="BF14" s="173">
        <f t="shared" si="0"/>
        <v>58</v>
      </c>
      <c r="BG14" s="173">
        <f t="shared" si="0"/>
        <v>59</v>
      </c>
      <c r="BH14" s="173">
        <f t="shared" si="0"/>
        <v>60</v>
      </c>
      <c r="BI14" s="173">
        <f t="shared" si="0"/>
        <v>61</v>
      </c>
      <c r="BJ14" s="173">
        <f t="shared" si="0"/>
        <v>62</v>
      </c>
      <c r="BK14" s="173">
        <f t="shared" si="0"/>
        <v>63</v>
      </c>
      <c r="BL14" s="173">
        <f t="shared" si="0"/>
        <v>64</v>
      </c>
      <c r="BM14" s="173">
        <f t="shared" si="0"/>
        <v>65</v>
      </c>
      <c r="BN14" s="173">
        <f t="shared" si="0"/>
        <v>66</v>
      </c>
    </row>
    <row r="15" spans="1:66" s="129" customFormat="1" x14ac:dyDescent="0.25">
      <c r="A15" s="126">
        <f>'Приложение 1'!A14</f>
        <v>1</v>
      </c>
      <c r="B15" s="127" t="str">
        <f>'Приложение 1'!B14</f>
        <v>Приобретение ИТ-имущества</v>
      </c>
      <c r="C15" s="102"/>
      <c r="D15" s="140"/>
      <c r="E15" s="140"/>
      <c r="F15" s="140"/>
      <c r="G15" s="140"/>
      <c r="H15" s="140"/>
      <c r="I15" s="140"/>
      <c r="J15" s="137">
        <f>SUM(J16:J27)</f>
        <v>11.229963653691437</v>
      </c>
      <c r="K15" s="140"/>
      <c r="L15" s="140"/>
      <c r="M15" s="140"/>
      <c r="N15" s="140"/>
      <c r="O15" s="140"/>
      <c r="P15" s="140"/>
      <c r="Q15" s="137">
        <f>SUM(Q16:Q27)</f>
        <v>5.7934854736731731</v>
      </c>
      <c r="R15" s="140"/>
      <c r="S15" s="140"/>
      <c r="T15" s="140"/>
      <c r="U15" s="140"/>
      <c r="V15" s="140"/>
      <c r="W15" s="140"/>
      <c r="X15" s="137">
        <f>SUM(X16:X27)</f>
        <v>0.80054362397013346</v>
      </c>
      <c r="Y15" s="140"/>
      <c r="Z15" s="140"/>
      <c r="AA15" s="140"/>
      <c r="AB15" s="140"/>
      <c r="AC15" s="140"/>
      <c r="AD15" s="140"/>
      <c r="AE15" s="137">
        <f>SUM(AE16:AE27)</f>
        <v>4.9895647516342061</v>
      </c>
      <c r="AF15" s="140"/>
      <c r="AG15" s="140"/>
      <c r="AH15" s="140"/>
      <c r="AI15" s="140"/>
      <c r="AJ15" s="140"/>
      <c r="AK15" s="140"/>
      <c r="AL15" s="137">
        <f>SUM(AL16:AL27)</f>
        <v>4.9929418497030396</v>
      </c>
      <c r="AM15" s="140"/>
      <c r="AN15" s="140"/>
      <c r="AO15" s="140"/>
      <c r="AP15" s="140"/>
      <c r="AQ15" s="140"/>
      <c r="AR15" s="140"/>
      <c r="AS15" s="137">
        <f>SUM(AS16:AS27)</f>
        <v>5.4398552780870961</v>
      </c>
      <c r="AT15" s="140"/>
      <c r="AU15" s="140"/>
      <c r="AV15" s="140"/>
      <c r="AW15" s="140"/>
      <c r="AX15" s="140"/>
      <c r="AY15" s="140"/>
      <c r="AZ15" s="137">
        <f>SUM(AZ16:AZ27)</f>
        <v>0</v>
      </c>
      <c r="BA15" s="140"/>
      <c r="BB15" s="140"/>
      <c r="BC15" s="140"/>
      <c r="BD15" s="140"/>
      <c r="BE15" s="140"/>
      <c r="BF15" s="140"/>
      <c r="BG15" s="137">
        <f>SUM(BG16:BG27)</f>
        <v>11.229963653691437</v>
      </c>
      <c r="BH15" s="140"/>
      <c r="BI15" s="140"/>
      <c r="BJ15" s="140"/>
      <c r="BK15" s="140"/>
      <c r="BL15" s="140"/>
      <c r="BM15" s="140"/>
      <c r="BN15" s="137">
        <f>SUM(BN16:BN27)</f>
        <v>5.7934854736731731</v>
      </c>
    </row>
    <row r="16" spans="1:66" s="35" customFormat="1" ht="23.25" customHeight="1" x14ac:dyDescent="0.25">
      <c r="A16" s="125" t="str">
        <f>'Приложение 1'!A15</f>
        <v>1.1.</v>
      </c>
      <c r="B16" s="65" t="str">
        <f>'Приложение 1'!B15</f>
        <v>Рабочие станции</v>
      </c>
      <c r="C16" s="125" t="str">
        <f>'Приложение 1'!C15</f>
        <v>K_S01</v>
      </c>
      <c r="D16" s="31"/>
      <c r="E16" s="31"/>
      <c r="F16" s="31"/>
      <c r="G16" s="31"/>
      <c r="H16" s="31"/>
      <c r="I16" s="31"/>
      <c r="J16" s="136">
        <f>BG16</f>
        <v>0.80054362397013346</v>
      </c>
      <c r="K16" s="31"/>
      <c r="L16" s="31"/>
      <c r="M16" s="31"/>
      <c r="N16" s="31"/>
      <c r="O16" s="31"/>
      <c r="P16" s="31"/>
      <c r="Q16" s="136">
        <f>BN16</f>
        <v>0.80054362397013346</v>
      </c>
      <c r="R16" s="31"/>
      <c r="S16" s="31"/>
      <c r="T16" s="31"/>
      <c r="U16" s="31"/>
      <c r="V16" s="31"/>
      <c r="W16" s="31"/>
      <c r="X16" s="136">
        <f>'Приложение 1'!Q15/1.2</f>
        <v>0.80054362397013346</v>
      </c>
      <c r="Y16" s="31"/>
      <c r="Z16" s="31"/>
      <c r="AA16" s="31"/>
      <c r="AB16" s="31"/>
      <c r="AC16" s="31"/>
      <c r="AD16" s="31"/>
      <c r="AE16" s="136">
        <f>'Приложение 1'!V15/1.2</f>
        <v>0</v>
      </c>
      <c r="AF16" s="31"/>
      <c r="AG16" s="31"/>
      <c r="AH16" s="31"/>
      <c r="AI16" s="31"/>
      <c r="AJ16" s="31"/>
      <c r="AK16" s="31"/>
      <c r="AL16" s="136">
        <f>'Приложение 1'!AA15/1.2</f>
        <v>0</v>
      </c>
      <c r="AM16" s="31"/>
      <c r="AN16" s="31"/>
      <c r="AO16" s="31"/>
      <c r="AP16" s="31"/>
      <c r="AQ16" s="31"/>
      <c r="AR16" s="31"/>
      <c r="AS16" s="136">
        <f>'Приложение 1'!AF15/1.2</f>
        <v>0</v>
      </c>
      <c r="AT16" s="31"/>
      <c r="AU16" s="31"/>
      <c r="AV16" s="31"/>
      <c r="AW16" s="31"/>
      <c r="AX16" s="31"/>
      <c r="AY16" s="31"/>
      <c r="AZ16" s="136">
        <f>'Приложение 1'!AK15/1.2</f>
        <v>0</v>
      </c>
      <c r="BA16" s="31"/>
      <c r="BB16" s="31"/>
      <c r="BC16" s="31"/>
      <c r="BD16" s="31"/>
      <c r="BE16" s="31"/>
      <c r="BF16" s="31"/>
      <c r="BG16" s="136">
        <f>AS16+AE16+X16</f>
        <v>0.80054362397013346</v>
      </c>
      <c r="BH16" s="31"/>
      <c r="BI16" s="31"/>
      <c r="BJ16" s="31"/>
      <c r="BK16" s="31"/>
      <c r="BL16" s="31"/>
      <c r="BM16" s="31"/>
      <c r="BN16" s="136">
        <f>AZ16+AL16+X16</f>
        <v>0.80054362397013346</v>
      </c>
    </row>
    <row r="17" spans="1:66" s="35" customFormat="1" ht="30.75" customHeight="1" x14ac:dyDescent="0.25">
      <c r="A17" s="125" t="str">
        <f>'Приложение 1'!A16</f>
        <v>1.2.</v>
      </c>
      <c r="B17" s="160" t="str">
        <f>'Приложение 1'!B16</f>
        <v>Телекоммуникационное и сетевое оборудование (коммутатор Huawei)</v>
      </c>
      <c r="C17" s="125" t="str">
        <f>'Приложение 1'!C16</f>
        <v>K_S02</v>
      </c>
      <c r="D17" s="31"/>
      <c r="E17" s="31"/>
      <c r="F17" s="31"/>
      <c r="G17" s="31"/>
      <c r="H17" s="31"/>
      <c r="I17" s="31"/>
      <c r="J17" s="136">
        <f t="shared" ref="J17:J26" si="1">BG17</f>
        <v>1.1595288994679969</v>
      </c>
      <c r="K17" s="31"/>
      <c r="L17" s="31"/>
      <c r="M17" s="31"/>
      <c r="N17" s="31"/>
      <c r="O17" s="31"/>
      <c r="P17" s="31"/>
      <c r="Q17" s="136">
        <f t="shared" ref="Q17:Q26" si="2">BN17</f>
        <v>0.84427061999999997</v>
      </c>
      <c r="R17" s="31"/>
      <c r="S17" s="31"/>
      <c r="T17" s="31"/>
      <c r="U17" s="31"/>
      <c r="V17" s="31"/>
      <c r="W17" s="31"/>
      <c r="X17" s="136">
        <f>'Приложение 1'!Q16/1.2</f>
        <v>0</v>
      </c>
      <c r="Y17" s="31"/>
      <c r="Z17" s="31"/>
      <c r="AA17" s="31"/>
      <c r="AB17" s="31"/>
      <c r="AC17" s="31"/>
      <c r="AD17" s="31"/>
      <c r="AE17" s="136">
        <f>'Приложение 1'!V16/1.2</f>
        <v>0.87327211834026686</v>
      </c>
      <c r="AF17" s="31"/>
      <c r="AG17" s="31"/>
      <c r="AH17" s="31"/>
      <c r="AI17" s="31"/>
      <c r="AJ17" s="31"/>
      <c r="AK17" s="31"/>
      <c r="AL17" s="136">
        <f>'Приложение 1'!AA16/1.2</f>
        <v>0.84427061999999997</v>
      </c>
      <c r="AM17" s="31"/>
      <c r="AN17" s="31"/>
      <c r="AO17" s="31"/>
      <c r="AP17" s="31"/>
      <c r="AQ17" s="31"/>
      <c r="AR17" s="31"/>
      <c r="AS17" s="136">
        <f>'Приложение 1'!AF16/1.2</f>
        <v>0.28625678112773001</v>
      </c>
      <c r="AT17" s="31"/>
      <c r="AU17" s="31"/>
      <c r="AV17" s="31"/>
      <c r="AW17" s="31"/>
      <c r="AX17" s="31"/>
      <c r="AY17" s="31"/>
      <c r="AZ17" s="136">
        <f>'Приложение 1'!AK16/1.2</f>
        <v>0</v>
      </c>
      <c r="BA17" s="31"/>
      <c r="BB17" s="31"/>
      <c r="BC17" s="31"/>
      <c r="BD17" s="31"/>
      <c r="BE17" s="31"/>
      <c r="BF17" s="31"/>
      <c r="BG17" s="136">
        <f t="shared" ref="BG17:BG26" si="3">AS17+AE17+X17</f>
        <v>1.1595288994679969</v>
      </c>
      <c r="BH17" s="31"/>
      <c r="BI17" s="31"/>
      <c r="BJ17" s="31"/>
      <c r="BK17" s="31"/>
      <c r="BL17" s="31"/>
      <c r="BM17" s="31"/>
      <c r="BN17" s="136">
        <f t="shared" ref="BN17:BN26" si="4">AZ17+AL17+X17</f>
        <v>0.84427061999999997</v>
      </c>
    </row>
    <row r="18" spans="1:66" s="35" customFormat="1" ht="30.75" customHeight="1" x14ac:dyDescent="0.25">
      <c r="A18" s="125" t="str">
        <f>'Приложение 1'!A17</f>
        <v>1.3.</v>
      </c>
      <c r="B18" s="160" t="str">
        <f>'Приложение 1'!B17</f>
        <v>Телекоммуникационное и сетевое оборудование (маршрутизатор Huawei)</v>
      </c>
      <c r="C18" s="125" t="str">
        <f>'Приложение 1'!C17</f>
        <v>K_S03</v>
      </c>
      <c r="D18" s="31"/>
      <c r="E18" s="31"/>
      <c r="F18" s="31"/>
      <c r="G18" s="31"/>
      <c r="H18" s="31"/>
      <c r="I18" s="31"/>
      <c r="J18" s="136">
        <f t="shared" si="1"/>
        <v>0.80174051201236618</v>
      </c>
      <c r="K18" s="31"/>
      <c r="L18" s="31"/>
      <c r="M18" s="31"/>
      <c r="N18" s="31"/>
      <c r="O18" s="31"/>
      <c r="P18" s="31"/>
      <c r="Q18" s="136">
        <f t="shared" si="2"/>
        <v>0.43828136999999989</v>
      </c>
      <c r="R18" s="31"/>
      <c r="S18" s="31"/>
      <c r="T18" s="31"/>
      <c r="U18" s="31"/>
      <c r="V18" s="31"/>
      <c r="W18" s="31"/>
      <c r="X18" s="136">
        <f>'Приложение 1'!Q17/1.2</f>
        <v>0</v>
      </c>
      <c r="Y18" s="31"/>
      <c r="Z18" s="31"/>
      <c r="AA18" s="31"/>
      <c r="AB18" s="31"/>
      <c r="AC18" s="31"/>
      <c r="AD18" s="31"/>
      <c r="AE18" s="136">
        <f>'Приложение 1'!V17/1.2</f>
        <v>0.56543781158684459</v>
      </c>
      <c r="AF18" s="31"/>
      <c r="AG18" s="31"/>
      <c r="AH18" s="31"/>
      <c r="AI18" s="31"/>
      <c r="AJ18" s="31"/>
      <c r="AK18" s="31"/>
      <c r="AL18" s="136">
        <f>'Приложение 1'!AA17/1.2</f>
        <v>0.43828136999999989</v>
      </c>
      <c r="AM18" s="31"/>
      <c r="AN18" s="31"/>
      <c r="AO18" s="31"/>
      <c r="AP18" s="31"/>
      <c r="AQ18" s="31"/>
      <c r="AR18" s="31"/>
      <c r="AS18" s="136">
        <f>'Приложение 1'!AF17/1.2</f>
        <v>0.23630270042552165</v>
      </c>
      <c r="AT18" s="31"/>
      <c r="AU18" s="31"/>
      <c r="AV18" s="31"/>
      <c r="AW18" s="31"/>
      <c r="AX18" s="31"/>
      <c r="AY18" s="31"/>
      <c r="AZ18" s="136">
        <f>'Приложение 1'!AK17/1.2</f>
        <v>0</v>
      </c>
      <c r="BA18" s="31"/>
      <c r="BB18" s="31"/>
      <c r="BC18" s="31"/>
      <c r="BD18" s="31"/>
      <c r="BE18" s="31"/>
      <c r="BF18" s="31"/>
      <c r="BG18" s="136">
        <f t="shared" si="3"/>
        <v>0.80174051201236618</v>
      </c>
      <c r="BH18" s="31"/>
      <c r="BI18" s="31"/>
      <c r="BJ18" s="31"/>
      <c r="BK18" s="31"/>
      <c r="BL18" s="31"/>
      <c r="BM18" s="31"/>
      <c r="BN18" s="136">
        <f t="shared" si="4"/>
        <v>0.43828136999999989</v>
      </c>
    </row>
    <row r="19" spans="1:66" s="35" customFormat="1" ht="30.75" customHeight="1" x14ac:dyDescent="0.25">
      <c r="A19" s="125" t="str">
        <f>'Приложение 1'!A18</f>
        <v>1.4.</v>
      </c>
      <c r="B19" s="160" t="str">
        <f>'Приложение 1'!B18</f>
        <v>Серверное оборудование (вычислительный сервер PowerEdge R740xd (или аналог)</v>
      </c>
      <c r="C19" s="125" t="str">
        <f>'Приложение 1'!C18</f>
        <v>K_S04</v>
      </c>
      <c r="D19" s="31"/>
      <c r="E19" s="31"/>
      <c r="F19" s="31"/>
      <c r="G19" s="31"/>
      <c r="H19" s="31"/>
      <c r="I19" s="31"/>
      <c r="J19" s="136">
        <f t="shared" si="1"/>
        <v>1.9536428352341337</v>
      </c>
      <c r="K19" s="31"/>
      <c r="L19" s="31"/>
      <c r="M19" s="31"/>
      <c r="N19" s="31"/>
      <c r="O19" s="31"/>
      <c r="P19" s="31"/>
      <c r="Q19" s="136">
        <f t="shared" si="2"/>
        <v>2.1107376124000004</v>
      </c>
      <c r="R19" s="31"/>
      <c r="S19" s="31"/>
      <c r="T19" s="31"/>
      <c r="U19" s="31"/>
      <c r="V19" s="31"/>
      <c r="W19" s="31"/>
      <c r="X19" s="136">
        <f>'Приложение 1'!Q18/1.2</f>
        <v>0</v>
      </c>
      <c r="Y19" s="31"/>
      <c r="Z19" s="31"/>
      <c r="AA19" s="31"/>
      <c r="AB19" s="31"/>
      <c r="AC19" s="31"/>
      <c r="AD19" s="31"/>
      <c r="AE19" s="136">
        <f>'Приложение 1'!V18/1.2</f>
        <v>1.9536428352341337</v>
      </c>
      <c r="AF19" s="31"/>
      <c r="AG19" s="31"/>
      <c r="AH19" s="31"/>
      <c r="AI19" s="31"/>
      <c r="AJ19" s="31"/>
      <c r="AK19" s="31"/>
      <c r="AL19" s="136">
        <f>'Приложение 1'!AA18/1.2</f>
        <v>2.1107376124000004</v>
      </c>
      <c r="AM19" s="31"/>
      <c r="AN19" s="31"/>
      <c r="AO19" s="31"/>
      <c r="AP19" s="31"/>
      <c r="AQ19" s="31"/>
      <c r="AR19" s="31"/>
      <c r="AS19" s="136">
        <f>'Приложение 1'!AF18/1.2</f>
        <v>0</v>
      </c>
      <c r="AT19" s="31"/>
      <c r="AU19" s="31"/>
      <c r="AV19" s="31"/>
      <c r="AW19" s="31"/>
      <c r="AX19" s="31"/>
      <c r="AY19" s="31"/>
      <c r="AZ19" s="136">
        <f>'Приложение 1'!AK18/1.2</f>
        <v>0</v>
      </c>
      <c r="BA19" s="31"/>
      <c r="BB19" s="31"/>
      <c r="BC19" s="31"/>
      <c r="BD19" s="31"/>
      <c r="BE19" s="31"/>
      <c r="BF19" s="31"/>
      <c r="BG19" s="136">
        <f t="shared" si="3"/>
        <v>1.9536428352341337</v>
      </c>
      <c r="BH19" s="31"/>
      <c r="BI19" s="31"/>
      <c r="BJ19" s="31"/>
      <c r="BK19" s="31"/>
      <c r="BL19" s="31"/>
      <c r="BM19" s="31"/>
      <c r="BN19" s="136">
        <f t="shared" si="4"/>
        <v>2.1107376124000004</v>
      </c>
    </row>
    <row r="20" spans="1:66" s="35" customFormat="1" ht="24" customHeight="1" x14ac:dyDescent="0.25">
      <c r="A20" s="125" t="str">
        <f>'Приложение 1'!A19</f>
        <v>1.5.</v>
      </c>
      <c r="B20" s="160" t="str">
        <f>'Приложение 1'!B19</f>
        <v>ИБП APC SRC2KI Smart-UPS RC 2000VA 1600W (SRC2KI)</v>
      </c>
      <c r="C20" s="125" t="str">
        <f>'Приложение 1'!C19</f>
        <v>К_01</v>
      </c>
      <c r="D20" s="31"/>
      <c r="E20" s="31"/>
      <c r="F20" s="31"/>
      <c r="G20" s="31"/>
      <c r="H20" s="31"/>
      <c r="I20" s="31"/>
      <c r="J20" s="136">
        <f t="shared" si="1"/>
        <v>0.17495936679936006</v>
      </c>
      <c r="K20" s="31"/>
      <c r="L20" s="31"/>
      <c r="M20" s="31"/>
      <c r="N20" s="31"/>
      <c r="O20" s="31"/>
      <c r="P20" s="31"/>
      <c r="Q20" s="136">
        <f t="shared" si="2"/>
        <v>0.24411437780792797</v>
      </c>
      <c r="R20" s="31"/>
      <c r="S20" s="31"/>
      <c r="T20" s="31"/>
      <c r="U20" s="31"/>
      <c r="V20" s="31"/>
      <c r="W20" s="31"/>
      <c r="X20" s="136">
        <f>'Приложение 1'!Q19/1.2</f>
        <v>0</v>
      </c>
      <c r="Y20" s="31"/>
      <c r="Z20" s="31"/>
      <c r="AA20" s="31"/>
      <c r="AB20" s="31"/>
      <c r="AC20" s="31"/>
      <c r="AD20" s="31"/>
      <c r="AE20" s="136">
        <f>'Приложение 1'!V19/1.2</f>
        <v>0.17495936679936006</v>
      </c>
      <c r="AF20" s="31"/>
      <c r="AG20" s="31"/>
      <c r="AH20" s="31"/>
      <c r="AI20" s="31"/>
      <c r="AJ20" s="31"/>
      <c r="AK20" s="31"/>
      <c r="AL20" s="136">
        <f>'Приложение 1'!AA19/1.2</f>
        <v>0.24411437780792797</v>
      </c>
      <c r="AM20" s="31"/>
      <c r="AN20" s="31"/>
      <c r="AO20" s="31"/>
      <c r="AP20" s="31"/>
      <c r="AQ20" s="31"/>
      <c r="AR20" s="31"/>
      <c r="AS20" s="136">
        <f>'Приложение 1'!AF19/1.2</f>
        <v>0</v>
      </c>
      <c r="AT20" s="31"/>
      <c r="AU20" s="31"/>
      <c r="AV20" s="31"/>
      <c r="AW20" s="31"/>
      <c r="AX20" s="31"/>
      <c r="AY20" s="31"/>
      <c r="AZ20" s="136">
        <f>'Приложение 1'!AK19/1.2</f>
        <v>0</v>
      </c>
      <c r="BA20" s="31"/>
      <c r="BB20" s="31"/>
      <c r="BC20" s="31"/>
      <c r="BD20" s="31"/>
      <c r="BE20" s="31"/>
      <c r="BF20" s="31"/>
      <c r="BG20" s="136">
        <f t="shared" si="3"/>
        <v>0.17495936679936006</v>
      </c>
      <c r="BH20" s="31"/>
      <c r="BI20" s="31"/>
      <c r="BJ20" s="31"/>
      <c r="BK20" s="31"/>
      <c r="BL20" s="31"/>
      <c r="BM20" s="31"/>
      <c r="BN20" s="136">
        <f t="shared" si="4"/>
        <v>0.24411437780792797</v>
      </c>
    </row>
    <row r="21" spans="1:66" s="35" customFormat="1" ht="31.5" x14ac:dyDescent="0.25">
      <c r="A21" s="125" t="str">
        <f>'Приложение 1'!A20</f>
        <v>1.6.</v>
      </c>
      <c r="B21" s="160" t="str">
        <f>'Приложение 1'!B20</f>
        <v>Ленточная библиотека HPE STOREEVER MSL2024 LTO-7 15000 SAS (P9G69A)</v>
      </c>
      <c r="C21" s="125" t="str">
        <f>'Приложение 1'!C20</f>
        <v>К_02</v>
      </c>
      <c r="D21" s="31"/>
      <c r="E21" s="31"/>
      <c r="F21" s="31"/>
      <c r="G21" s="31"/>
      <c r="H21" s="31"/>
      <c r="I21" s="31"/>
      <c r="J21" s="136">
        <f t="shared" si="1"/>
        <v>0.32085106298197341</v>
      </c>
      <c r="K21" s="31"/>
      <c r="L21" s="31"/>
      <c r="M21" s="31"/>
      <c r="N21" s="31"/>
      <c r="O21" s="31"/>
      <c r="P21" s="31"/>
      <c r="Q21" s="136">
        <f t="shared" si="2"/>
        <v>0.17029010605395556</v>
      </c>
      <c r="R21" s="31"/>
      <c r="S21" s="31"/>
      <c r="T21" s="31"/>
      <c r="U21" s="31"/>
      <c r="V21" s="31"/>
      <c r="W21" s="31"/>
      <c r="X21" s="136">
        <f>'Приложение 1'!Q20/1.2</f>
        <v>0</v>
      </c>
      <c r="Y21" s="31"/>
      <c r="Z21" s="31"/>
      <c r="AA21" s="31"/>
      <c r="AB21" s="31"/>
      <c r="AC21" s="31"/>
      <c r="AD21" s="31"/>
      <c r="AE21" s="136">
        <f>'Приложение 1'!V20/1.2</f>
        <v>0.32085106298197341</v>
      </c>
      <c r="AF21" s="31"/>
      <c r="AG21" s="31"/>
      <c r="AH21" s="31"/>
      <c r="AI21" s="31"/>
      <c r="AJ21" s="31"/>
      <c r="AK21" s="31"/>
      <c r="AL21" s="136">
        <f>'Приложение 1'!AA20/1.2</f>
        <v>0.17029010605395556</v>
      </c>
      <c r="AM21" s="31"/>
      <c r="AN21" s="31"/>
      <c r="AO21" s="31"/>
      <c r="AP21" s="31"/>
      <c r="AQ21" s="31"/>
      <c r="AR21" s="31"/>
      <c r="AS21" s="136">
        <f>'Приложение 1'!AF20/1.2</f>
        <v>0</v>
      </c>
      <c r="AT21" s="31"/>
      <c r="AU21" s="31"/>
      <c r="AV21" s="31"/>
      <c r="AW21" s="31"/>
      <c r="AX21" s="31"/>
      <c r="AY21" s="31"/>
      <c r="AZ21" s="136">
        <f>'Приложение 1'!AK20/1.2</f>
        <v>0</v>
      </c>
      <c r="BA21" s="31"/>
      <c r="BB21" s="31"/>
      <c r="BC21" s="31"/>
      <c r="BD21" s="31"/>
      <c r="BE21" s="31"/>
      <c r="BF21" s="31"/>
      <c r="BG21" s="136">
        <f t="shared" si="3"/>
        <v>0.32085106298197341</v>
      </c>
      <c r="BH21" s="31"/>
      <c r="BI21" s="31"/>
      <c r="BJ21" s="31"/>
      <c r="BK21" s="31"/>
      <c r="BL21" s="31"/>
      <c r="BM21" s="31"/>
      <c r="BN21" s="136">
        <f t="shared" si="4"/>
        <v>0.17029010605395556</v>
      </c>
    </row>
    <row r="22" spans="1:66" s="35" customFormat="1" ht="43.5" customHeight="1" x14ac:dyDescent="0.25">
      <c r="A22" s="125" t="str">
        <f>'Приложение 1'!A21</f>
        <v>1.7.</v>
      </c>
      <c r="B22" s="160" t="str">
        <f>'Приложение 1'!B21</f>
        <v>Система хранения данных: СХД HPE MSA 1060 16Gb FC SFF, жесткий диск HPEJ9F48A</v>
      </c>
      <c r="C22" s="125" t="str">
        <f>'Приложение 1'!C21</f>
        <v>К_03</v>
      </c>
      <c r="D22" s="31"/>
      <c r="E22" s="31"/>
      <c r="F22" s="31"/>
      <c r="G22" s="31"/>
      <c r="H22" s="31"/>
      <c r="I22" s="31"/>
      <c r="J22" s="136">
        <f t="shared" si="1"/>
        <v>1.1014015566916269</v>
      </c>
      <c r="K22" s="31"/>
      <c r="L22" s="31"/>
      <c r="M22" s="31"/>
      <c r="N22" s="31"/>
      <c r="O22" s="31"/>
      <c r="P22" s="31"/>
      <c r="Q22" s="136">
        <f t="shared" si="2"/>
        <v>1.185247763441156</v>
      </c>
      <c r="R22" s="31"/>
      <c r="S22" s="31"/>
      <c r="T22" s="31"/>
      <c r="U22" s="31"/>
      <c r="V22" s="31"/>
      <c r="W22" s="31"/>
      <c r="X22" s="136">
        <f>'Приложение 1'!Q21/1.2</f>
        <v>0</v>
      </c>
      <c r="Y22" s="31"/>
      <c r="Z22" s="31"/>
      <c r="AA22" s="31"/>
      <c r="AB22" s="31"/>
      <c r="AC22" s="31"/>
      <c r="AD22" s="31"/>
      <c r="AE22" s="136">
        <f>'Приложение 1'!V21/1.2</f>
        <v>1.1014015566916269</v>
      </c>
      <c r="AF22" s="31"/>
      <c r="AG22" s="31"/>
      <c r="AH22" s="31"/>
      <c r="AI22" s="31"/>
      <c r="AJ22" s="31"/>
      <c r="AK22" s="31"/>
      <c r="AL22" s="136">
        <f>'Приложение 1'!AA21/1.2</f>
        <v>1.185247763441156</v>
      </c>
      <c r="AM22" s="31"/>
      <c r="AN22" s="31"/>
      <c r="AO22" s="31"/>
      <c r="AP22" s="31"/>
      <c r="AQ22" s="31"/>
      <c r="AR22" s="31"/>
      <c r="AS22" s="136">
        <f>'Приложение 1'!AF21/1.2</f>
        <v>0</v>
      </c>
      <c r="AT22" s="31"/>
      <c r="AU22" s="31"/>
      <c r="AV22" s="31"/>
      <c r="AW22" s="31"/>
      <c r="AX22" s="31"/>
      <c r="AY22" s="31"/>
      <c r="AZ22" s="136">
        <f>'Приложение 1'!AK21/1.2</f>
        <v>0</v>
      </c>
      <c r="BA22" s="31"/>
      <c r="BB22" s="31"/>
      <c r="BC22" s="31"/>
      <c r="BD22" s="31"/>
      <c r="BE22" s="31"/>
      <c r="BF22" s="31"/>
      <c r="BG22" s="136">
        <f t="shared" si="3"/>
        <v>1.1014015566916269</v>
      </c>
      <c r="BH22" s="31"/>
      <c r="BI22" s="31"/>
      <c r="BJ22" s="31"/>
      <c r="BK22" s="31"/>
      <c r="BL22" s="31"/>
      <c r="BM22" s="31"/>
      <c r="BN22" s="136">
        <f t="shared" si="4"/>
        <v>1.185247763441156</v>
      </c>
    </row>
    <row r="23" spans="1:66" s="35" customFormat="1" ht="23.25" customHeight="1" x14ac:dyDescent="0.25">
      <c r="A23" s="125" t="str">
        <f>'Приложение 1'!A22</f>
        <v>1.8.</v>
      </c>
      <c r="B23" s="160" t="str">
        <f>'Приложение 1'!B22</f>
        <v>МФУ HP LaserJet Enterprise 700 M725dn (CF066A)</v>
      </c>
      <c r="C23" s="125" t="str">
        <f>'Приложение 1'!C22</f>
        <v>К_04</v>
      </c>
      <c r="D23" s="31"/>
      <c r="E23" s="31"/>
      <c r="F23" s="31"/>
      <c r="G23" s="31"/>
      <c r="H23" s="31"/>
      <c r="I23" s="31"/>
      <c r="J23" s="136">
        <f t="shared" si="1"/>
        <v>0.53956789378078585</v>
      </c>
      <c r="K23" s="31"/>
      <c r="L23" s="31"/>
      <c r="M23" s="31"/>
      <c r="N23" s="31"/>
      <c r="O23" s="31"/>
      <c r="P23" s="31"/>
      <c r="Q23" s="136">
        <f t="shared" si="2"/>
        <v>0</v>
      </c>
      <c r="R23" s="31"/>
      <c r="S23" s="31"/>
      <c r="T23" s="31"/>
      <c r="U23" s="31"/>
      <c r="V23" s="31"/>
      <c r="W23" s="31"/>
      <c r="X23" s="136">
        <f>'Приложение 1'!Q22/1.2</f>
        <v>0</v>
      </c>
      <c r="Y23" s="31"/>
      <c r="Z23" s="31"/>
      <c r="AA23" s="31"/>
      <c r="AB23" s="31"/>
      <c r="AC23" s="31"/>
      <c r="AD23" s="31"/>
      <c r="AE23" s="136">
        <f>'Приложение 1'!V22/1.2</f>
        <v>0</v>
      </c>
      <c r="AF23" s="31"/>
      <c r="AG23" s="31"/>
      <c r="AH23" s="31"/>
      <c r="AI23" s="31"/>
      <c r="AJ23" s="31"/>
      <c r="AK23" s="31"/>
      <c r="AL23" s="136">
        <f>'Приложение 1'!AA22/1.2</f>
        <v>0</v>
      </c>
      <c r="AM23" s="31"/>
      <c r="AN23" s="31"/>
      <c r="AO23" s="31"/>
      <c r="AP23" s="31"/>
      <c r="AQ23" s="31"/>
      <c r="AR23" s="31"/>
      <c r="AS23" s="136">
        <f>'Приложение 1'!AF22/1.2</f>
        <v>0.53956789378078585</v>
      </c>
      <c r="AT23" s="31"/>
      <c r="AU23" s="31"/>
      <c r="AV23" s="31"/>
      <c r="AW23" s="31"/>
      <c r="AX23" s="31"/>
      <c r="AY23" s="31"/>
      <c r="AZ23" s="136">
        <f>'Приложение 1'!AK22/1.2</f>
        <v>0</v>
      </c>
      <c r="BA23" s="31"/>
      <c r="BB23" s="31"/>
      <c r="BC23" s="31"/>
      <c r="BD23" s="31"/>
      <c r="BE23" s="31"/>
      <c r="BF23" s="31"/>
      <c r="BG23" s="136">
        <f t="shared" si="3"/>
        <v>0.53956789378078585</v>
      </c>
      <c r="BH23" s="31"/>
      <c r="BI23" s="31"/>
      <c r="BJ23" s="31"/>
      <c r="BK23" s="31"/>
      <c r="BL23" s="31"/>
      <c r="BM23" s="31"/>
      <c r="BN23" s="136">
        <f t="shared" si="4"/>
        <v>0</v>
      </c>
    </row>
    <row r="24" spans="1:66" s="35" customFormat="1" ht="23.25" customHeight="1" x14ac:dyDescent="0.25">
      <c r="A24" s="125" t="str">
        <f>'Приложение 1'!A23</f>
        <v>1.9.</v>
      </c>
      <c r="B24" s="160" t="str">
        <f>'Приложение 1'!B23</f>
        <v>Маршрутизатор Cisco ISR4431/K9</v>
      </c>
      <c r="C24" s="125" t="str">
        <f>'Приложение 1'!C23</f>
        <v>К_05</v>
      </c>
      <c r="D24" s="31"/>
      <c r="E24" s="31"/>
      <c r="F24" s="31"/>
      <c r="G24" s="31"/>
      <c r="H24" s="31"/>
      <c r="I24" s="31"/>
      <c r="J24" s="136">
        <f t="shared" si="1"/>
        <v>0.33852659130162582</v>
      </c>
      <c r="K24" s="31"/>
      <c r="L24" s="31"/>
      <c r="M24" s="31"/>
      <c r="N24" s="31"/>
      <c r="O24" s="31"/>
      <c r="P24" s="31"/>
      <c r="Q24" s="136">
        <f t="shared" si="2"/>
        <v>0</v>
      </c>
      <c r="R24" s="31"/>
      <c r="S24" s="31"/>
      <c r="T24" s="31"/>
      <c r="U24" s="31"/>
      <c r="V24" s="31"/>
      <c r="W24" s="31"/>
      <c r="X24" s="136">
        <f>'Приложение 1'!Q23/1.2</f>
        <v>0</v>
      </c>
      <c r="Y24" s="31"/>
      <c r="Z24" s="31"/>
      <c r="AA24" s="31"/>
      <c r="AB24" s="31"/>
      <c r="AC24" s="31"/>
      <c r="AD24" s="31"/>
      <c r="AE24" s="136">
        <f>'Приложение 1'!V23/1.2</f>
        <v>0</v>
      </c>
      <c r="AF24" s="31"/>
      <c r="AG24" s="31"/>
      <c r="AH24" s="31"/>
      <c r="AI24" s="31"/>
      <c r="AJ24" s="31"/>
      <c r="AK24" s="31"/>
      <c r="AL24" s="136">
        <f>'Приложение 1'!AA23/1.2</f>
        <v>0</v>
      </c>
      <c r="AM24" s="31"/>
      <c r="AN24" s="31"/>
      <c r="AO24" s="31"/>
      <c r="AP24" s="31"/>
      <c r="AQ24" s="31"/>
      <c r="AR24" s="31"/>
      <c r="AS24" s="136">
        <f>'Приложение 1'!AF23/1.2</f>
        <v>0.33852659130162582</v>
      </c>
      <c r="AT24" s="31"/>
      <c r="AU24" s="31"/>
      <c r="AV24" s="31"/>
      <c r="AW24" s="31"/>
      <c r="AX24" s="31"/>
      <c r="AY24" s="31"/>
      <c r="AZ24" s="136">
        <f>'Приложение 1'!AK23/1.2</f>
        <v>0</v>
      </c>
      <c r="BA24" s="31"/>
      <c r="BB24" s="31"/>
      <c r="BC24" s="31"/>
      <c r="BD24" s="31"/>
      <c r="BE24" s="31"/>
      <c r="BF24" s="31"/>
      <c r="BG24" s="136">
        <f t="shared" si="3"/>
        <v>0.33852659130162582</v>
      </c>
      <c r="BH24" s="31"/>
      <c r="BI24" s="31"/>
      <c r="BJ24" s="31"/>
      <c r="BK24" s="31"/>
      <c r="BL24" s="31"/>
      <c r="BM24" s="31"/>
      <c r="BN24" s="136">
        <f t="shared" si="4"/>
        <v>0</v>
      </c>
    </row>
    <row r="25" spans="1:66" s="35" customFormat="1" ht="23.25" customHeight="1" x14ac:dyDescent="0.25">
      <c r="A25" s="125" t="str">
        <f>'Приложение 1'!A24</f>
        <v>1.10.</v>
      </c>
      <c r="B25" s="160" t="str">
        <f>'Приложение 1'!B24</f>
        <v>Моноблок HP ProOne 440 G3 (1KN99EA)</v>
      </c>
      <c r="C25" s="125" t="str">
        <f>'Приложение 1'!C24</f>
        <v>К_06</v>
      </c>
      <c r="D25" s="31"/>
      <c r="E25" s="31"/>
      <c r="F25" s="31"/>
      <c r="G25" s="31"/>
      <c r="H25" s="31"/>
      <c r="I25" s="31"/>
      <c r="J25" s="136">
        <f t="shared" si="1"/>
        <v>1.8290616401353541</v>
      </c>
      <c r="K25" s="31"/>
      <c r="L25" s="31"/>
      <c r="M25" s="31"/>
      <c r="N25" s="31"/>
      <c r="O25" s="31"/>
      <c r="P25" s="31"/>
      <c r="Q25" s="136">
        <f t="shared" si="2"/>
        <v>0</v>
      </c>
      <c r="R25" s="31"/>
      <c r="S25" s="31"/>
      <c r="T25" s="31"/>
      <c r="U25" s="31"/>
      <c r="V25" s="31"/>
      <c r="W25" s="31"/>
      <c r="X25" s="136">
        <f>'Приложение 1'!Q24/1.2</f>
        <v>0</v>
      </c>
      <c r="Y25" s="31"/>
      <c r="Z25" s="31"/>
      <c r="AA25" s="31"/>
      <c r="AB25" s="31"/>
      <c r="AC25" s="31"/>
      <c r="AD25" s="31"/>
      <c r="AE25" s="136">
        <f>'Приложение 1'!V24/1.2</f>
        <v>0</v>
      </c>
      <c r="AF25" s="31"/>
      <c r="AG25" s="31"/>
      <c r="AH25" s="31"/>
      <c r="AI25" s="31"/>
      <c r="AJ25" s="31"/>
      <c r="AK25" s="31"/>
      <c r="AL25" s="136">
        <f>'Приложение 1'!AA24/1.2</f>
        <v>0</v>
      </c>
      <c r="AM25" s="31"/>
      <c r="AN25" s="31"/>
      <c r="AO25" s="31"/>
      <c r="AP25" s="31"/>
      <c r="AQ25" s="31"/>
      <c r="AR25" s="31"/>
      <c r="AS25" s="136">
        <f>'Приложение 1'!AF24/1.2</f>
        <v>1.8290616401353541</v>
      </c>
      <c r="AT25" s="31"/>
      <c r="AU25" s="31"/>
      <c r="AV25" s="31"/>
      <c r="AW25" s="31"/>
      <c r="AX25" s="31"/>
      <c r="AY25" s="31"/>
      <c r="AZ25" s="136">
        <f>'Приложение 1'!AK24/1.2</f>
        <v>0</v>
      </c>
      <c r="BA25" s="31"/>
      <c r="BB25" s="31"/>
      <c r="BC25" s="31"/>
      <c r="BD25" s="31"/>
      <c r="BE25" s="31"/>
      <c r="BF25" s="31"/>
      <c r="BG25" s="136">
        <f t="shared" si="3"/>
        <v>1.8290616401353541</v>
      </c>
      <c r="BH25" s="31"/>
      <c r="BI25" s="31"/>
      <c r="BJ25" s="31"/>
      <c r="BK25" s="31"/>
      <c r="BL25" s="31"/>
      <c r="BM25" s="31"/>
      <c r="BN25" s="136">
        <f t="shared" si="4"/>
        <v>0</v>
      </c>
    </row>
    <row r="26" spans="1:66" s="35" customFormat="1" ht="23.25" customHeight="1" x14ac:dyDescent="0.25">
      <c r="A26" s="125" t="str">
        <f>'Приложение 1'!A25</f>
        <v>1.11.</v>
      </c>
      <c r="B26" s="160" t="str">
        <f>'Приложение 1'!B25</f>
        <v>PowerEdge R740XD Server</v>
      </c>
      <c r="C26" s="125" t="str">
        <f>'Приложение 1'!C25</f>
        <v>К_07</v>
      </c>
      <c r="D26" s="31"/>
      <c r="E26" s="31"/>
      <c r="F26" s="31"/>
      <c r="G26" s="31"/>
      <c r="H26" s="31"/>
      <c r="I26" s="31"/>
      <c r="J26" s="136">
        <f t="shared" si="1"/>
        <v>2.2101396713160786</v>
      </c>
      <c r="K26" s="31"/>
      <c r="L26" s="31"/>
      <c r="M26" s="31"/>
      <c r="N26" s="31"/>
      <c r="O26" s="31"/>
      <c r="P26" s="31"/>
      <c r="Q26" s="136">
        <f t="shared" si="2"/>
        <v>0</v>
      </c>
      <c r="R26" s="31"/>
      <c r="S26" s="31"/>
      <c r="T26" s="31"/>
      <c r="U26" s="31"/>
      <c r="V26" s="31"/>
      <c r="W26" s="31"/>
      <c r="X26" s="136">
        <f>'Приложение 1'!Q25/1.2</f>
        <v>0</v>
      </c>
      <c r="Y26" s="31"/>
      <c r="Z26" s="31"/>
      <c r="AA26" s="31"/>
      <c r="AB26" s="31"/>
      <c r="AC26" s="31"/>
      <c r="AD26" s="31"/>
      <c r="AE26" s="136">
        <f>'Приложение 1'!V25/1.2</f>
        <v>0</v>
      </c>
      <c r="AF26" s="31"/>
      <c r="AG26" s="31"/>
      <c r="AH26" s="31"/>
      <c r="AI26" s="31"/>
      <c r="AJ26" s="31"/>
      <c r="AK26" s="31"/>
      <c r="AL26" s="136">
        <f>'Приложение 1'!AA25/1.2</f>
        <v>0</v>
      </c>
      <c r="AM26" s="31"/>
      <c r="AN26" s="31"/>
      <c r="AO26" s="31"/>
      <c r="AP26" s="31"/>
      <c r="AQ26" s="31"/>
      <c r="AR26" s="31"/>
      <c r="AS26" s="136">
        <f>'Приложение 1'!AF25/1.2</f>
        <v>2.2101396713160786</v>
      </c>
      <c r="AT26" s="31"/>
      <c r="AU26" s="31"/>
      <c r="AV26" s="31"/>
      <c r="AW26" s="31"/>
      <c r="AX26" s="31"/>
      <c r="AY26" s="31"/>
      <c r="AZ26" s="136">
        <f>'Приложение 1'!AK25/1.2</f>
        <v>0</v>
      </c>
      <c r="BA26" s="31"/>
      <c r="BB26" s="31"/>
      <c r="BC26" s="31"/>
      <c r="BD26" s="31"/>
      <c r="BE26" s="31"/>
      <c r="BF26" s="31"/>
      <c r="BG26" s="136">
        <f t="shared" si="3"/>
        <v>2.2101396713160786</v>
      </c>
      <c r="BH26" s="31"/>
      <c r="BI26" s="31"/>
      <c r="BJ26" s="31"/>
      <c r="BK26" s="31"/>
      <c r="BL26" s="31"/>
      <c r="BM26" s="31"/>
      <c r="BN26" s="136">
        <f t="shared" si="4"/>
        <v>0</v>
      </c>
    </row>
    <row r="27" spans="1:66" s="35" customFormat="1" ht="7.5" customHeight="1" x14ac:dyDescent="0.25">
      <c r="A27" s="125"/>
      <c r="B27" s="65"/>
      <c r="C27" s="125"/>
      <c r="D27" s="31"/>
      <c r="E27" s="31"/>
      <c r="F27" s="31"/>
      <c r="G27" s="31"/>
      <c r="H27" s="31"/>
      <c r="I27" s="31"/>
      <c r="J27" s="136"/>
      <c r="K27" s="31"/>
      <c r="L27" s="31"/>
      <c r="M27" s="31"/>
      <c r="N27" s="31"/>
      <c r="O27" s="31"/>
      <c r="P27" s="31"/>
      <c r="Q27" s="136"/>
      <c r="R27" s="31"/>
      <c r="S27" s="31"/>
      <c r="T27" s="31"/>
      <c r="U27" s="31"/>
      <c r="V27" s="31"/>
      <c r="W27" s="31"/>
      <c r="X27" s="136"/>
      <c r="Y27" s="31"/>
      <c r="Z27" s="31"/>
      <c r="AA27" s="31"/>
      <c r="AB27" s="31"/>
      <c r="AC27" s="31"/>
      <c r="AD27" s="31"/>
      <c r="AE27" s="136"/>
      <c r="AF27" s="31"/>
      <c r="AG27" s="31"/>
      <c r="AH27" s="31"/>
      <c r="AI27" s="31"/>
      <c r="AJ27" s="31"/>
      <c r="AK27" s="31"/>
      <c r="AL27" s="136"/>
      <c r="AM27" s="31"/>
      <c r="AN27" s="31"/>
      <c r="AO27" s="31"/>
      <c r="AP27" s="31"/>
      <c r="AQ27" s="31"/>
      <c r="AR27" s="31"/>
      <c r="AS27" s="136"/>
      <c r="AT27" s="31"/>
      <c r="AU27" s="31"/>
      <c r="AV27" s="31"/>
      <c r="AW27" s="31"/>
      <c r="AX27" s="31"/>
      <c r="AY27" s="31"/>
      <c r="AZ27" s="136"/>
      <c r="BA27" s="31"/>
      <c r="BB27" s="31"/>
      <c r="BC27" s="31"/>
      <c r="BD27" s="31"/>
      <c r="BE27" s="31"/>
      <c r="BF27" s="31"/>
      <c r="BG27" s="136"/>
      <c r="BH27" s="31"/>
      <c r="BI27" s="31"/>
      <c r="BJ27" s="31"/>
      <c r="BK27" s="31"/>
      <c r="BL27" s="31"/>
      <c r="BM27" s="31"/>
      <c r="BN27" s="136"/>
    </row>
    <row r="28" spans="1:66" s="129" customFormat="1" ht="24" customHeight="1" x14ac:dyDescent="0.25">
      <c r="A28" s="126">
        <f>'Приложение 1'!A27</f>
        <v>2</v>
      </c>
      <c r="B28" s="127" t="str">
        <f>'Приложение 1'!B27</f>
        <v>Оснащение интеллектуальной системой учета</v>
      </c>
      <c r="C28" s="126"/>
      <c r="D28" s="140"/>
      <c r="E28" s="140"/>
      <c r="F28" s="140"/>
      <c r="G28" s="140"/>
      <c r="H28" s="140"/>
      <c r="I28" s="140"/>
      <c r="J28" s="137">
        <f>SUM(J29:J29)</f>
        <v>577.97820243756905</v>
      </c>
      <c r="K28" s="140"/>
      <c r="L28" s="140"/>
      <c r="M28" s="140"/>
      <c r="N28" s="140"/>
      <c r="O28" s="140"/>
      <c r="P28" s="140"/>
      <c r="Q28" s="137">
        <f>SUM(Q29:Q29)</f>
        <v>324.39619023331505</v>
      </c>
      <c r="R28" s="140"/>
      <c r="S28" s="140"/>
      <c r="T28" s="140"/>
      <c r="U28" s="140"/>
      <c r="V28" s="140"/>
      <c r="W28" s="140"/>
      <c r="X28" s="137">
        <f>SUM(X29:X29)</f>
        <v>11.136645416666667</v>
      </c>
      <c r="Y28" s="140"/>
      <c r="Z28" s="140"/>
      <c r="AA28" s="140"/>
      <c r="AB28" s="140"/>
      <c r="AC28" s="140"/>
      <c r="AD28" s="140"/>
      <c r="AE28" s="137">
        <f>SUM(AE29:AE29)</f>
        <v>276.55659819233341</v>
      </c>
      <c r="AF28" s="140"/>
      <c r="AG28" s="140"/>
      <c r="AH28" s="140"/>
      <c r="AI28" s="140"/>
      <c r="AJ28" s="140"/>
      <c r="AK28" s="140"/>
      <c r="AL28" s="137">
        <f>SUM(AL29:AL29)</f>
        <v>145.42398316889998</v>
      </c>
      <c r="AM28" s="140"/>
      <c r="AN28" s="140"/>
      <c r="AO28" s="140"/>
      <c r="AP28" s="140"/>
      <c r="AQ28" s="140"/>
      <c r="AR28" s="140"/>
      <c r="AS28" s="137">
        <f>SUM(AS29:AS29)</f>
        <v>290.28495882856896</v>
      </c>
      <c r="AT28" s="140"/>
      <c r="AU28" s="140"/>
      <c r="AV28" s="140"/>
      <c r="AW28" s="140"/>
      <c r="AX28" s="140"/>
      <c r="AY28" s="140"/>
      <c r="AZ28" s="137">
        <f>SUM(AZ29:AZ29)</f>
        <v>167.83556164774836</v>
      </c>
      <c r="BA28" s="140"/>
      <c r="BB28" s="140"/>
      <c r="BC28" s="140"/>
      <c r="BD28" s="140"/>
      <c r="BE28" s="140"/>
      <c r="BF28" s="140"/>
      <c r="BG28" s="137">
        <f>SUM(BG29:BG29)</f>
        <v>577.97820243756905</v>
      </c>
      <c r="BH28" s="140"/>
      <c r="BI28" s="140"/>
      <c r="BJ28" s="140"/>
      <c r="BK28" s="140"/>
      <c r="BL28" s="140"/>
      <c r="BM28" s="140"/>
      <c r="BN28" s="137">
        <f>SUM(BN29:BN29)</f>
        <v>324.39619023331505</v>
      </c>
    </row>
    <row r="29" spans="1:66" s="35" customFormat="1" ht="31.5" x14ac:dyDescent="0.25">
      <c r="A29" s="125" t="str">
        <f>'Приложение 1'!A28</f>
        <v>2.1.</v>
      </c>
      <c r="B29" s="65" t="str">
        <f>'Приложение 1'!B28</f>
        <v xml:space="preserve">Оборудование многоквартирных жилых домов интеллектуальной системой учета </v>
      </c>
      <c r="C29" s="125" t="str">
        <f>'Приложение 1'!C28</f>
        <v>K_S05</v>
      </c>
      <c r="D29" s="31"/>
      <c r="E29" s="31"/>
      <c r="F29" s="31"/>
      <c r="G29" s="31"/>
      <c r="H29" s="31"/>
      <c r="I29" s="31"/>
      <c r="J29" s="136">
        <f>BG29</f>
        <v>577.97820243756905</v>
      </c>
      <c r="K29" s="31"/>
      <c r="L29" s="31"/>
      <c r="M29" s="31"/>
      <c r="N29" s="31"/>
      <c r="O29" s="31"/>
      <c r="P29" s="31"/>
      <c r="Q29" s="136">
        <f>BN29</f>
        <v>324.39619023331505</v>
      </c>
      <c r="R29" s="31"/>
      <c r="S29" s="31"/>
      <c r="T29" s="31"/>
      <c r="U29" s="31"/>
      <c r="V29" s="31"/>
      <c r="W29" s="31"/>
      <c r="X29" s="136">
        <f>'Приложение 1'!Q28/1.2</f>
        <v>11.136645416666667</v>
      </c>
      <c r="Y29" s="31"/>
      <c r="Z29" s="31"/>
      <c r="AA29" s="31"/>
      <c r="AB29" s="31"/>
      <c r="AC29" s="31"/>
      <c r="AD29" s="31"/>
      <c r="AE29" s="136">
        <f>'Приложение 1'!V28/1.2</f>
        <v>276.55659819233341</v>
      </c>
      <c r="AF29" s="31"/>
      <c r="AG29" s="31"/>
      <c r="AH29" s="31"/>
      <c r="AI29" s="31"/>
      <c r="AJ29" s="31"/>
      <c r="AK29" s="31"/>
      <c r="AL29" s="136">
        <f>'Приложение 1'!AA28/1.2</f>
        <v>145.42398316889998</v>
      </c>
      <c r="AM29" s="31"/>
      <c r="AN29" s="31"/>
      <c r="AO29" s="31"/>
      <c r="AP29" s="31"/>
      <c r="AQ29" s="31"/>
      <c r="AR29" s="31"/>
      <c r="AS29" s="136">
        <f>'Приложение 1'!AF28/1.2</f>
        <v>290.28495882856896</v>
      </c>
      <c r="AT29" s="31"/>
      <c r="AU29" s="31"/>
      <c r="AV29" s="31"/>
      <c r="AW29" s="31"/>
      <c r="AX29" s="31"/>
      <c r="AY29" s="31"/>
      <c r="AZ29" s="136">
        <f>'Приложение 1'!AK28/1.2</f>
        <v>167.83556164774836</v>
      </c>
      <c r="BA29" s="31"/>
      <c r="BB29" s="31"/>
      <c r="BC29" s="31"/>
      <c r="BD29" s="31"/>
      <c r="BE29" s="31"/>
      <c r="BF29" s="31"/>
      <c r="BG29" s="136">
        <f>AS29+AE29+X29</f>
        <v>577.97820243756905</v>
      </c>
      <c r="BH29" s="31"/>
      <c r="BI29" s="31"/>
      <c r="BJ29" s="31"/>
      <c r="BK29" s="31"/>
      <c r="BL29" s="31"/>
      <c r="BM29" s="31"/>
      <c r="BN29" s="136">
        <f>AZ29+AL29+X29</f>
        <v>324.39619023331505</v>
      </c>
    </row>
    <row r="30" spans="1:66" s="147" customFormat="1" ht="7.5" customHeight="1" x14ac:dyDescent="0.25">
      <c r="A30" s="125"/>
      <c r="B30" s="146"/>
      <c r="C30" s="125"/>
      <c r="D30" s="31"/>
      <c r="E30" s="31"/>
      <c r="F30" s="31"/>
      <c r="G30" s="31"/>
      <c r="H30" s="31"/>
      <c r="I30" s="31"/>
      <c r="J30" s="136"/>
      <c r="K30" s="31"/>
      <c r="L30" s="31"/>
      <c r="M30" s="31"/>
      <c r="N30" s="31"/>
      <c r="O30" s="31"/>
      <c r="P30" s="31"/>
      <c r="Q30" s="136"/>
      <c r="R30" s="31"/>
      <c r="S30" s="31"/>
      <c r="T30" s="31"/>
      <c r="U30" s="31"/>
      <c r="V30" s="31"/>
      <c r="W30" s="31"/>
      <c r="X30" s="136"/>
      <c r="Y30" s="31"/>
      <c r="Z30" s="31"/>
      <c r="AA30" s="31"/>
      <c r="AB30" s="31"/>
      <c r="AC30" s="31"/>
      <c r="AD30" s="31"/>
      <c r="AE30" s="136"/>
      <c r="AF30" s="31"/>
      <c r="AG30" s="31"/>
      <c r="AH30" s="31"/>
      <c r="AI30" s="31"/>
      <c r="AJ30" s="31"/>
      <c r="AK30" s="31"/>
      <c r="AL30" s="136"/>
      <c r="AM30" s="31"/>
      <c r="AN30" s="31"/>
      <c r="AO30" s="31"/>
      <c r="AP30" s="31"/>
      <c r="AQ30" s="31"/>
      <c r="AR30" s="31"/>
      <c r="AS30" s="136"/>
      <c r="AT30" s="31"/>
      <c r="AU30" s="31"/>
      <c r="AV30" s="31"/>
      <c r="AW30" s="31"/>
      <c r="AX30" s="31"/>
      <c r="AY30" s="31"/>
      <c r="AZ30" s="136"/>
      <c r="BA30" s="31"/>
      <c r="BB30" s="31"/>
      <c r="BC30" s="31"/>
      <c r="BD30" s="31"/>
      <c r="BE30" s="31"/>
      <c r="BF30" s="31"/>
      <c r="BG30" s="136"/>
      <c r="BH30" s="31"/>
      <c r="BI30" s="31"/>
      <c r="BJ30" s="31"/>
      <c r="BK30" s="31"/>
      <c r="BL30" s="31"/>
      <c r="BM30" s="31"/>
      <c r="BN30" s="136"/>
    </row>
    <row r="31" spans="1:66" s="129" customFormat="1" ht="19.5" customHeight="1" outlineLevel="1" x14ac:dyDescent="0.25">
      <c r="A31" s="126">
        <f>'Приложение 1'!A30</f>
        <v>3</v>
      </c>
      <c r="B31" s="127" t="str">
        <f>'Приложение 1'!B30</f>
        <v>Иные проекты</v>
      </c>
      <c r="C31" s="126"/>
      <c r="D31" s="140"/>
      <c r="E31" s="140"/>
      <c r="F31" s="140"/>
      <c r="G31" s="140"/>
      <c r="H31" s="140"/>
      <c r="I31" s="140"/>
      <c r="J31" s="137">
        <f>SUM(J32:J36)</f>
        <v>0</v>
      </c>
      <c r="K31" s="140"/>
      <c r="L31" s="140"/>
      <c r="M31" s="140"/>
      <c r="N31" s="140"/>
      <c r="O31" s="140"/>
      <c r="P31" s="140"/>
      <c r="Q31" s="137">
        <f>SUM(Q32:Q36)</f>
        <v>0.59440150999999997</v>
      </c>
      <c r="R31" s="140"/>
      <c r="S31" s="140"/>
      <c r="T31" s="140"/>
      <c r="U31" s="140"/>
      <c r="V31" s="140"/>
      <c r="W31" s="140"/>
      <c r="X31" s="137">
        <f>SUM(X32:X36)</f>
        <v>0</v>
      </c>
      <c r="Y31" s="140"/>
      <c r="Z31" s="140"/>
      <c r="AA31" s="140"/>
      <c r="AB31" s="140"/>
      <c r="AC31" s="140"/>
      <c r="AD31" s="140"/>
      <c r="AE31" s="137">
        <f>SUM(AE32:AE36)</f>
        <v>0</v>
      </c>
      <c r="AF31" s="140"/>
      <c r="AG31" s="140"/>
      <c r="AH31" s="140"/>
      <c r="AI31" s="140"/>
      <c r="AJ31" s="140"/>
      <c r="AK31" s="140"/>
      <c r="AL31" s="137">
        <f>SUM(AL32:AL36)</f>
        <v>0.59440150999999997</v>
      </c>
      <c r="AM31" s="140"/>
      <c r="AN31" s="140"/>
      <c r="AO31" s="140"/>
      <c r="AP31" s="140"/>
      <c r="AQ31" s="140"/>
      <c r="AR31" s="140"/>
      <c r="AS31" s="137">
        <f>SUM(AS32:AS36)</f>
        <v>0</v>
      </c>
      <c r="AT31" s="140"/>
      <c r="AU31" s="140"/>
      <c r="AV31" s="140"/>
      <c r="AW31" s="140"/>
      <c r="AX31" s="140"/>
      <c r="AY31" s="140"/>
      <c r="AZ31" s="137">
        <f>SUM(AZ32:AZ36)</f>
        <v>0</v>
      </c>
      <c r="BA31" s="140"/>
      <c r="BB31" s="140"/>
      <c r="BC31" s="140"/>
      <c r="BD31" s="140"/>
      <c r="BE31" s="140"/>
      <c r="BF31" s="140"/>
      <c r="BG31" s="137">
        <f>SUM(BG32:BG36)</f>
        <v>0</v>
      </c>
      <c r="BH31" s="140"/>
      <c r="BI31" s="140"/>
      <c r="BJ31" s="140"/>
      <c r="BK31" s="140"/>
      <c r="BL31" s="140"/>
      <c r="BM31" s="140"/>
      <c r="BN31" s="137">
        <f>SUM(BN32:BN36)</f>
        <v>0.59440150999999997</v>
      </c>
    </row>
    <row r="32" spans="1:66" s="35" customFormat="1" ht="19.5" customHeight="1" outlineLevel="1" x14ac:dyDescent="0.25">
      <c r="A32" s="125" t="str">
        <f>'Приложение 1'!A31</f>
        <v>3.1.</v>
      </c>
      <c r="B32" s="65" t="str">
        <f>'Приложение 1'!B31</f>
        <v>Информационно-платежный терминал</v>
      </c>
      <c r="C32" s="125" t="str">
        <f>'Приложение 1'!C31</f>
        <v>L_CАЭС.01</v>
      </c>
      <c r="D32" s="31"/>
      <c r="E32" s="31"/>
      <c r="F32" s="31"/>
      <c r="G32" s="31"/>
      <c r="H32" s="31"/>
      <c r="I32" s="31"/>
      <c r="J32" s="136">
        <f t="shared" ref="J32" si="5">BG32</f>
        <v>0</v>
      </c>
      <c r="K32" s="31"/>
      <c r="L32" s="31"/>
      <c r="M32" s="31"/>
      <c r="N32" s="31"/>
      <c r="O32" s="31"/>
      <c r="P32" s="31"/>
      <c r="Q32" s="136">
        <f t="shared" ref="Q32:Q33" si="6">BN32</f>
        <v>0.41041192666666665</v>
      </c>
      <c r="R32" s="31"/>
      <c r="S32" s="31"/>
      <c r="T32" s="31"/>
      <c r="U32" s="31"/>
      <c r="V32" s="31"/>
      <c r="W32" s="31"/>
      <c r="X32" s="136">
        <f>'Приложение 1'!Q31/1.2</f>
        <v>0</v>
      </c>
      <c r="Y32" s="31"/>
      <c r="Z32" s="31"/>
      <c r="AA32" s="31"/>
      <c r="AB32" s="31"/>
      <c r="AC32" s="31"/>
      <c r="AD32" s="31"/>
      <c r="AE32" s="136">
        <f>'Приложение 1'!V31/1.2</f>
        <v>0</v>
      </c>
      <c r="AF32" s="31"/>
      <c r="AG32" s="31"/>
      <c r="AH32" s="31"/>
      <c r="AI32" s="31"/>
      <c r="AJ32" s="31"/>
      <c r="AK32" s="31"/>
      <c r="AL32" s="136">
        <f>'Приложение 1'!AA31/1.2</f>
        <v>0.41041192666666665</v>
      </c>
      <c r="AM32" s="31"/>
      <c r="AN32" s="31"/>
      <c r="AO32" s="31"/>
      <c r="AP32" s="31"/>
      <c r="AQ32" s="31"/>
      <c r="AR32" s="31"/>
      <c r="AS32" s="136">
        <f>'Приложение 1'!AF31/1.2</f>
        <v>0</v>
      </c>
      <c r="AT32" s="31"/>
      <c r="AU32" s="31"/>
      <c r="AV32" s="31"/>
      <c r="AW32" s="31"/>
      <c r="AX32" s="31"/>
      <c r="AY32" s="31"/>
      <c r="AZ32" s="136">
        <f>'Приложение 1'!AK31/1.2</f>
        <v>0</v>
      </c>
      <c r="BA32" s="31"/>
      <c r="BB32" s="31"/>
      <c r="BC32" s="31"/>
      <c r="BD32" s="31"/>
      <c r="BE32" s="31"/>
      <c r="BF32" s="31"/>
      <c r="BG32" s="136">
        <f>AS32+AE32+X32</f>
        <v>0</v>
      </c>
      <c r="BH32" s="31"/>
      <c r="BI32" s="31"/>
      <c r="BJ32" s="31"/>
      <c r="BK32" s="31"/>
      <c r="BL32" s="31"/>
      <c r="BM32" s="31"/>
      <c r="BN32" s="136">
        <f t="shared" ref="BN32:BN33" si="7">AZ32+AL32+X32</f>
        <v>0.41041192666666665</v>
      </c>
    </row>
    <row r="33" spans="1:66" s="35" customFormat="1" ht="19.5" customHeight="1" outlineLevel="1" x14ac:dyDescent="0.25">
      <c r="A33" s="125" t="str">
        <f>'Приложение 1'!A32</f>
        <v>3.2.</v>
      </c>
      <c r="B33" s="158" t="str">
        <f>'Приложение 1'!B32</f>
        <v>Робот-тренажер "Гоша"</v>
      </c>
      <c r="C33" s="125" t="str">
        <f>'Приложение 1'!C32</f>
        <v>L_CАЭС.02</v>
      </c>
      <c r="D33" s="31"/>
      <c r="E33" s="31"/>
      <c r="F33" s="31"/>
      <c r="G33" s="31"/>
      <c r="H33" s="31"/>
      <c r="I33" s="31"/>
      <c r="J33" s="136">
        <f t="shared" ref="J33" si="8">BG33</f>
        <v>0</v>
      </c>
      <c r="K33" s="31"/>
      <c r="L33" s="31"/>
      <c r="M33" s="31"/>
      <c r="N33" s="31"/>
      <c r="O33" s="31"/>
      <c r="P33" s="31"/>
      <c r="Q33" s="136">
        <f t="shared" si="6"/>
        <v>0.18398958333333332</v>
      </c>
      <c r="R33" s="31"/>
      <c r="S33" s="31"/>
      <c r="T33" s="31"/>
      <c r="U33" s="31"/>
      <c r="V33" s="31"/>
      <c r="W33" s="31"/>
      <c r="X33" s="136">
        <f>'Приложение 1'!Q32/1.2</f>
        <v>0</v>
      </c>
      <c r="Y33" s="31"/>
      <c r="Z33" s="31"/>
      <c r="AA33" s="31"/>
      <c r="AB33" s="31"/>
      <c r="AC33" s="31"/>
      <c r="AD33" s="31"/>
      <c r="AE33" s="136">
        <f>'Приложение 1'!V32/1.2</f>
        <v>0</v>
      </c>
      <c r="AF33" s="31"/>
      <c r="AG33" s="31"/>
      <c r="AH33" s="31"/>
      <c r="AI33" s="31"/>
      <c r="AJ33" s="31"/>
      <c r="AK33" s="31"/>
      <c r="AL33" s="136">
        <f>'Приложение 1'!AA32/1.2</f>
        <v>0.18398958333333332</v>
      </c>
      <c r="AM33" s="31"/>
      <c r="AN33" s="31"/>
      <c r="AO33" s="31"/>
      <c r="AP33" s="31"/>
      <c r="AQ33" s="31"/>
      <c r="AR33" s="31"/>
      <c r="AS33" s="136">
        <f>'Приложение 1'!AF32/1.2</f>
        <v>0</v>
      </c>
      <c r="AT33" s="31"/>
      <c r="AU33" s="31"/>
      <c r="AV33" s="31"/>
      <c r="AW33" s="31"/>
      <c r="AX33" s="31"/>
      <c r="AY33" s="31"/>
      <c r="AZ33" s="136">
        <f>'Приложение 1'!AK32/1.2</f>
        <v>0</v>
      </c>
      <c r="BA33" s="31"/>
      <c r="BB33" s="31"/>
      <c r="BC33" s="31"/>
      <c r="BD33" s="31"/>
      <c r="BE33" s="31"/>
      <c r="BF33" s="31"/>
      <c r="BG33" s="136">
        <f>AS33+AE33+X33</f>
        <v>0</v>
      </c>
      <c r="BH33" s="31"/>
      <c r="BI33" s="31"/>
      <c r="BJ33" s="31"/>
      <c r="BK33" s="31"/>
      <c r="BL33" s="31"/>
      <c r="BM33" s="31"/>
      <c r="BN33" s="136">
        <f t="shared" si="7"/>
        <v>0.18398958333333332</v>
      </c>
    </row>
    <row r="34" spans="1:66" s="35" customFormat="1" ht="19.5" hidden="1" customHeight="1" outlineLevel="1" x14ac:dyDescent="0.25">
      <c r="A34" s="125">
        <f>'Приложение 1'!A33</f>
        <v>0</v>
      </c>
      <c r="B34" s="160">
        <f>'Приложение 1'!B33</f>
        <v>0</v>
      </c>
      <c r="C34" s="125">
        <f>'Приложение 1'!C33</f>
        <v>0</v>
      </c>
      <c r="D34" s="31"/>
      <c r="E34" s="31"/>
      <c r="F34" s="31"/>
      <c r="G34" s="31"/>
      <c r="H34" s="31"/>
      <c r="I34" s="31"/>
      <c r="J34" s="136">
        <f t="shared" ref="J34:J35" si="9">BG34</f>
        <v>0</v>
      </c>
      <c r="K34" s="31"/>
      <c r="L34" s="31"/>
      <c r="M34" s="31"/>
      <c r="N34" s="31"/>
      <c r="O34" s="31"/>
      <c r="P34" s="31"/>
      <c r="Q34" s="136">
        <f t="shared" ref="Q34:Q35" si="10">BN34</f>
        <v>0</v>
      </c>
      <c r="R34" s="31"/>
      <c r="S34" s="31"/>
      <c r="T34" s="31"/>
      <c r="U34" s="31"/>
      <c r="V34" s="31"/>
      <c r="W34" s="31"/>
      <c r="X34" s="136">
        <f>'Приложение 1'!Q33/1.2</f>
        <v>0</v>
      </c>
      <c r="Y34" s="31"/>
      <c r="Z34" s="31"/>
      <c r="AA34" s="31"/>
      <c r="AB34" s="31"/>
      <c r="AC34" s="31"/>
      <c r="AD34" s="31"/>
      <c r="AE34" s="136">
        <f>'Приложение 1'!V33/1.2</f>
        <v>0</v>
      </c>
      <c r="AF34" s="31"/>
      <c r="AG34" s="31"/>
      <c r="AH34" s="31"/>
      <c r="AI34" s="31"/>
      <c r="AJ34" s="31"/>
      <c r="AK34" s="31"/>
      <c r="AL34" s="136">
        <f>'Приложение 1'!AA33/1.2</f>
        <v>0</v>
      </c>
      <c r="AM34" s="31"/>
      <c r="AN34" s="31"/>
      <c r="AO34" s="31"/>
      <c r="AP34" s="31"/>
      <c r="AQ34" s="31"/>
      <c r="AR34" s="31"/>
      <c r="AS34" s="136">
        <f>'Приложение 1'!AF33/1.2</f>
        <v>0</v>
      </c>
      <c r="AT34" s="31"/>
      <c r="AU34" s="31"/>
      <c r="AV34" s="31"/>
      <c r="AW34" s="31"/>
      <c r="AX34" s="31"/>
      <c r="AY34" s="31"/>
      <c r="AZ34" s="136">
        <f>'Приложение 1'!AK33/1.2</f>
        <v>0</v>
      </c>
      <c r="BA34" s="31"/>
      <c r="BB34" s="31"/>
      <c r="BC34" s="31"/>
      <c r="BD34" s="31"/>
      <c r="BE34" s="31"/>
      <c r="BF34" s="31"/>
      <c r="BG34" s="136">
        <f t="shared" ref="BG34:BG35" si="11">AS34+AE34+X34</f>
        <v>0</v>
      </c>
      <c r="BH34" s="31"/>
      <c r="BI34" s="31"/>
      <c r="BJ34" s="31"/>
      <c r="BK34" s="31"/>
      <c r="BL34" s="31"/>
      <c r="BM34" s="31"/>
      <c r="BN34" s="136">
        <f t="shared" ref="BN34:BN35" si="12">AZ34+AL34+X34</f>
        <v>0</v>
      </c>
    </row>
    <row r="35" spans="1:66" s="35" customFormat="1" ht="19.5" hidden="1" customHeight="1" outlineLevel="1" x14ac:dyDescent="0.25">
      <c r="A35" s="125">
        <f>'Приложение 1'!A34</f>
        <v>0</v>
      </c>
      <c r="B35" s="160">
        <f>'Приложение 1'!B34</f>
        <v>0</v>
      </c>
      <c r="C35" s="125">
        <f>'Приложение 1'!C34</f>
        <v>0</v>
      </c>
      <c r="D35" s="31"/>
      <c r="E35" s="31"/>
      <c r="F35" s="31"/>
      <c r="G35" s="31"/>
      <c r="H35" s="31"/>
      <c r="I35" s="31"/>
      <c r="J35" s="136">
        <f t="shared" si="9"/>
        <v>0</v>
      </c>
      <c r="K35" s="31"/>
      <c r="L35" s="31"/>
      <c r="M35" s="31"/>
      <c r="N35" s="31"/>
      <c r="O35" s="31"/>
      <c r="P35" s="31"/>
      <c r="Q35" s="136">
        <f t="shared" si="10"/>
        <v>0</v>
      </c>
      <c r="R35" s="31"/>
      <c r="S35" s="31"/>
      <c r="T35" s="31"/>
      <c r="U35" s="31"/>
      <c r="V35" s="31"/>
      <c r="W35" s="31"/>
      <c r="X35" s="136">
        <f>'Приложение 1'!Q34/1.2</f>
        <v>0</v>
      </c>
      <c r="Y35" s="31"/>
      <c r="Z35" s="31"/>
      <c r="AA35" s="31"/>
      <c r="AB35" s="31"/>
      <c r="AC35" s="31"/>
      <c r="AD35" s="31"/>
      <c r="AE35" s="136">
        <f>'Приложение 1'!V34/1.2</f>
        <v>0</v>
      </c>
      <c r="AF35" s="31"/>
      <c r="AG35" s="31"/>
      <c r="AH35" s="31"/>
      <c r="AI35" s="31"/>
      <c r="AJ35" s="31"/>
      <c r="AK35" s="31"/>
      <c r="AL35" s="136">
        <f>'Приложение 1'!AA34/1.2</f>
        <v>0</v>
      </c>
      <c r="AM35" s="31"/>
      <c r="AN35" s="31"/>
      <c r="AO35" s="31"/>
      <c r="AP35" s="31"/>
      <c r="AQ35" s="31"/>
      <c r="AR35" s="31"/>
      <c r="AS35" s="136">
        <f>'Приложение 1'!AF34/1.2</f>
        <v>0</v>
      </c>
      <c r="AT35" s="31"/>
      <c r="AU35" s="31"/>
      <c r="AV35" s="31"/>
      <c r="AW35" s="31"/>
      <c r="AX35" s="31"/>
      <c r="AY35" s="31"/>
      <c r="AZ35" s="136">
        <f>'Приложение 1'!AK34/1.2</f>
        <v>0</v>
      </c>
      <c r="BA35" s="31"/>
      <c r="BB35" s="31"/>
      <c r="BC35" s="31"/>
      <c r="BD35" s="31"/>
      <c r="BE35" s="31"/>
      <c r="BF35" s="31"/>
      <c r="BG35" s="136">
        <f t="shared" si="11"/>
        <v>0</v>
      </c>
      <c r="BH35" s="31"/>
      <c r="BI35" s="31"/>
      <c r="BJ35" s="31"/>
      <c r="BK35" s="31"/>
      <c r="BL35" s="31"/>
      <c r="BM35" s="31"/>
      <c r="BN35" s="136">
        <f t="shared" si="12"/>
        <v>0</v>
      </c>
    </row>
    <row r="36" spans="1:66" s="35" customFormat="1" ht="8.25" customHeight="1" outlineLevel="1" x14ac:dyDescent="0.25">
      <c r="A36" s="125"/>
      <c r="B36" s="65"/>
      <c r="C36" s="12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</row>
    <row r="37" spans="1:66" s="129" customFormat="1" x14ac:dyDescent="0.25">
      <c r="A37" s="126"/>
      <c r="B37" s="127" t="str">
        <f>'Приложение 1'!B35</f>
        <v>ИТОГО</v>
      </c>
      <c r="C37" s="126"/>
      <c r="D37" s="140"/>
      <c r="E37" s="140"/>
      <c r="F37" s="140"/>
      <c r="G37" s="140"/>
      <c r="H37" s="140"/>
      <c r="I37" s="140"/>
      <c r="J37" s="137">
        <f>J15+J28+J31</f>
        <v>589.20816609126052</v>
      </c>
      <c r="K37" s="140"/>
      <c r="L37" s="140"/>
      <c r="M37" s="140"/>
      <c r="N37" s="140"/>
      <c r="O37" s="140"/>
      <c r="P37" s="140"/>
      <c r="Q37" s="137">
        <f>Q15+Q28+Q31</f>
        <v>330.78407721698824</v>
      </c>
      <c r="R37" s="140"/>
      <c r="S37" s="140"/>
      <c r="T37" s="140"/>
      <c r="U37" s="140"/>
      <c r="V37" s="140"/>
      <c r="W37" s="140"/>
      <c r="X37" s="137">
        <f>X15+X28+X31</f>
        <v>11.937189040636801</v>
      </c>
      <c r="Y37" s="140"/>
      <c r="Z37" s="140"/>
      <c r="AA37" s="140"/>
      <c r="AB37" s="140"/>
      <c r="AC37" s="140"/>
      <c r="AD37" s="140"/>
      <c r="AE37" s="137">
        <f>AE15+AE28+AE31</f>
        <v>281.5461629439676</v>
      </c>
      <c r="AF37" s="140"/>
      <c r="AG37" s="140"/>
      <c r="AH37" s="140"/>
      <c r="AI37" s="140"/>
      <c r="AJ37" s="140"/>
      <c r="AK37" s="140"/>
      <c r="AL37" s="137">
        <f>AL15+AL28+AL31</f>
        <v>151.01132652860304</v>
      </c>
      <c r="AM37" s="140"/>
      <c r="AN37" s="140"/>
      <c r="AO37" s="140"/>
      <c r="AP37" s="140"/>
      <c r="AQ37" s="140"/>
      <c r="AR37" s="140"/>
      <c r="AS37" s="137">
        <f>AS15+AS28+AS31</f>
        <v>295.72481410665608</v>
      </c>
      <c r="AT37" s="140"/>
      <c r="AU37" s="140"/>
      <c r="AV37" s="140"/>
      <c r="AW37" s="140"/>
      <c r="AX37" s="140"/>
      <c r="AY37" s="140"/>
      <c r="AZ37" s="137">
        <f>AZ15+AZ28+AZ31</f>
        <v>167.83556164774836</v>
      </c>
      <c r="BA37" s="140"/>
      <c r="BB37" s="140"/>
      <c r="BC37" s="140"/>
      <c r="BD37" s="140"/>
      <c r="BE37" s="140"/>
      <c r="BF37" s="140"/>
      <c r="BG37" s="137">
        <f>BG15+BG28+BG31</f>
        <v>589.20816609126052</v>
      </c>
      <c r="BH37" s="140"/>
      <c r="BI37" s="140"/>
      <c r="BJ37" s="140"/>
      <c r="BK37" s="140"/>
      <c r="BL37" s="140"/>
      <c r="BM37" s="140"/>
      <c r="BN37" s="137">
        <f>BN15+BN28+BN31</f>
        <v>330.78407721698824</v>
      </c>
    </row>
    <row r="39" spans="1:66" s="35" customFormat="1" ht="23.25" hidden="1" customHeight="1" outlineLevel="1" x14ac:dyDescent="0.25">
      <c r="A39" s="212" t="s">
        <v>158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152"/>
      <c r="BI39" s="75"/>
    </row>
    <row r="40" spans="1:66" s="35" customFormat="1" ht="23.25" hidden="1" customHeight="1" outlineLevel="1" x14ac:dyDescent="0.25">
      <c r="A40" s="212" t="s">
        <v>156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152"/>
      <c r="BI40" s="75"/>
    </row>
    <row r="41" spans="1:66" ht="37.5" hidden="1" customHeight="1" outlineLevel="1" x14ac:dyDescent="0.25">
      <c r="A41" s="221" t="s">
        <v>159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</row>
    <row r="42" spans="1:66" ht="16.5" hidden="1" customHeight="1" outlineLevel="1" x14ac:dyDescent="0.25">
      <c r="A42" s="221" t="s">
        <v>144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</row>
    <row r="43" spans="1:66" ht="19.5" hidden="1" customHeight="1" outlineLevel="1" x14ac:dyDescent="0.25">
      <c r="A43" s="221" t="s">
        <v>188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</row>
    <row r="44" spans="1:66" ht="19.5" hidden="1" customHeight="1" outlineLevel="1" x14ac:dyDescent="0.25">
      <c r="A44" s="221" t="s">
        <v>145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</row>
    <row r="45" spans="1:66" ht="38.25" hidden="1" customHeight="1" outlineLevel="1" x14ac:dyDescent="0.25">
      <c r="A45" s="245" t="s">
        <v>165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</row>
    <row r="46" spans="1:66" s="35" customFormat="1" ht="21.75" customHeight="1" collapsed="1" x14ac:dyDescent="0.25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80"/>
      <c r="L46" s="180"/>
      <c r="M46" s="180"/>
      <c r="N46" s="180"/>
      <c r="O46" s="180"/>
      <c r="P46" s="180"/>
      <c r="Q46" s="180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80"/>
      <c r="AG46" s="180"/>
      <c r="AH46" s="180"/>
      <c r="AI46" s="180"/>
      <c r="AJ46" s="180"/>
      <c r="AK46" s="180"/>
      <c r="AL46" s="180"/>
      <c r="AM46" s="149"/>
      <c r="AN46" s="149"/>
      <c r="AO46" s="149"/>
      <c r="AP46" s="149"/>
      <c r="AQ46" s="149"/>
      <c r="AR46" s="149"/>
      <c r="AS46" s="149"/>
      <c r="AT46" s="180"/>
      <c r="AU46" s="180"/>
      <c r="AV46" s="180"/>
      <c r="AW46" s="180"/>
      <c r="AX46" s="180"/>
      <c r="AY46" s="180"/>
      <c r="AZ46" s="180"/>
      <c r="BA46" s="149"/>
      <c r="BB46" s="149"/>
      <c r="BC46" s="149"/>
      <c r="BD46" s="149"/>
      <c r="BE46" s="149"/>
      <c r="BF46" s="149"/>
      <c r="BG46" s="149"/>
      <c r="BH46" s="152"/>
      <c r="BI46" s="151"/>
    </row>
    <row r="48" spans="1:66" outlineLevel="1" x14ac:dyDescent="0.25">
      <c r="B48" s="28" t="s">
        <v>241</v>
      </c>
      <c r="BC48" s="28" t="s">
        <v>243</v>
      </c>
    </row>
    <row r="49" spans="2:2" outlineLevel="1" x14ac:dyDescent="0.25">
      <c r="B49" s="151" t="s">
        <v>242</v>
      </c>
    </row>
  </sheetData>
  <mergeCells count="33">
    <mergeCell ref="A39:BG39"/>
    <mergeCell ref="A40:BG40"/>
    <mergeCell ref="BA12:BG12"/>
    <mergeCell ref="D12:J12"/>
    <mergeCell ref="A45:BG45"/>
    <mergeCell ref="A41:BG41"/>
    <mergeCell ref="A42:BG42"/>
    <mergeCell ref="A43:BG43"/>
    <mergeCell ref="A44:BG44"/>
    <mergeCell ref="AT12:AZ12"/>
    <mergeCell ref="A10:A13"/>
    <mergeCell ref="R11:X11"/>
    <mergeCell ref="BA11:BG11"/>
    <mergeCell ref="Y12:AE12"/>
    <mergeCell ref="C10:C13"/>
    <mergeCell ref="B10:B13"/>
    <mergeCell ref="K12:Q12"/>
    <mergeCell ref="D10:Q11"/>
    <mergeCell ref="AF11:AL11"/>
    <mergeCell ref="AF12:AL12"/>
    <mergeCell ref="A4:AE4"/>
    <mergeCell ref="A5:AE5"/>
    <mergeCell ref="A7:AE7"/>
    <mergeCell ref="A8:AE8"/>
    <mergeCell ref="A9:AE9"/>
    <mergeCell ref="AT11:AZ11"/>
    <mergeCell ref="BH11:BN11"/>
    <mergeCell ref="BH12:BN12"/>
    <mergeCell ref="R10:BN10"/>
    <mergeCell ref="Y11:AE11"/>
    <mergeCell ref="R12:X12"/>
    <mergeCell ref="AM11:AS11"/>
    <mergeCell ref="AM12:AS12"/>
  </mergeCells>
  <pageMargins left="0.35433070866141736" right="0.35433070866141736" top="0.39370078740157483" bottom="0.35433070866141736" header="0.31496062992125984" footer="0.15748031496062992"/>
  <pageSetup paperSize="8" scale="89" fitToWidth="2" orientation="landscape" r:id="rId1"/>
  <headerFooter differentFirst="1">
    <oddHeader>&amp;C&amp;P</oddHeader>
  </headerFooter>
  <colBreaks count="2" manualBreakCount="2">
    <brk id="24" max="48" man="1"/>
    <brk id="45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7"/>
  <sheetViews>
    <sheetView tabSelected="1" zoomScale="80" zoomScaleNormal="80" zoomScaleSheetLayoutView="90" workbookViewId="0">
      <pane xSplit="3" ySplit="16" topLeftCell="D28" activePane="bottomRight" state="frozen"/>
      <selection pane="topRight" activeCell="D1" sqref="D1"/>
      <selection pane="bottomLeft" activeCell="A17" sqref="A17"/>
      <selection pane="bottomRight" activeCell="F62" sqref="F62"/>
    </sheetView>
  </sheetViews>
  <sheetFormatPr defaultColWidth="9" defaultRowHeight="15.75" outlineLevelRow="1" x14ac:dyDescent="0.25"/>
  <cols>
    <col min="1" max="1" width="8.875" style="165" customWidth="1"/>
    <col min="2" max="2" width="60.75" style="45" customWidth="1"/>
    <col min="3" max="3" width="16.25" style="46" hidden="1" customWidth="1"/>
    <col min="4" max="4" width="16.625" style="46" customWidth="1"/>
    <col min="5" max="8" width="17.125" style="46" customWidth="1"/>
    <col min="9" max="9" width="17.75" style="46" customWidth="1"/>
    <col min="10" max="10" width="16" style="46" customWidth="1"/>
    <col min="11" max="251" width="9" style="46"/>
    <col min="252" max="252" width="8.875" style="46" customWidth="1"/>
    <col min="253" max="253" width="72.75" style="46" customWidth="1"/>
    <col min="254" max="254" width="10.75" style="46" customWidth="1"/>
    <col min="255" max="255" width="8.625" style="46" customWidth="1"/>
    <col min="256" max="256" width="9" style="46" customWidth="1"/>
    <col min="257" max="257" width="13.375" style="46" customWidth="1"/>
    <col min="258" max="258" width="17.125" style="46" customWidth="1"/>
    <col min="259" max="259" width="13.25" style="46" customWidth="1"/>
    <col min="260" max="260" width="17.375" style="46" customWidth="1"/>
    <col min="261" max="261" width="13.125" style="46" customWidth="1"/>
    <col min="262" max="262" width="16.5" style="46" customWidth="1"/>
    <col min="263" max="263" width="13.25" style="46" customWidth="1"/>
    <col min="264" max="264" width="17.125" style="46" customWidth="1"/>
    <col min="265" max="265" width="91.875" style="46" customWidth="1"/>
    <col min="266" max="266" width="157.375" style="46" customWidth="1"/>
    <col min="267" max="507" width="9" style="46"/>
    <col min="508" max="508" width="8.875" style="46" customWidth="1"/>
    <col min="509" max="509" width="72.75" style="46" customWidth="1"/>
    <col min="510" max="510" width="10.75" style="46" customWidth="1"/>
    <col min="511" max="511" width="8.625" style="46" customWidth="1"/>
    <col min="512" max="512" width="9" style="46" customWidth="1"/>
    <col min="513" max="513" width="13.375" style="46" customWidth="1"/>
    <col min="514" max="514" width="17.125" style="46" customWidth="1"/>
    <col min="515" max="515" width="13.25" style="46" customWidth="1"/>
    <col min="516" max="516" width="17.375" style="46" customWidth="1"/>
    <col min="517" max="517" width="13.125" style="46" customWidth="1"/>
    <col min="518" max="518" width="16.5" style="46" customWidth="1"/>
    <col min="519" max="519" width="13.25" style="46" customWidth="1"/>
    <col min="520" max="520" width="17.125" style="46" customWidth="1"/>
    <col min="521" max="521" width="91.875" style="46" customWidth="1"/>
    <col min="522" max="522" width="157.375" style="46" customWidth="1"/>
    <col min="523" max="763" width="9" style="46"/>
    <col min="764" max="764" width="8.875" style="46" customWidth="1"/>
    <col min="765" max="765" width="72.75" style="46" customWidth="1"/>
    <col min="766" max="766" width="10.75" style="46" customWidth="1"/>
    <col min="767" max="767" width="8.625" style="46" customWidth="1"/>
    <col min="768" max="768" width="9" style="46" customWidth="1"/>
    <col min="769" max="769" width="13.375" style="46" customWidth="1"/>
    <col min="770" max="770" width="17.125" style="46" customWidth="1"/>
    <col min="771" max="771" width="13.25" style="46" customWidth="1"/>
    <col min="772" max="772" width="17.375" style="46" customWidth="1"/>
    <col min="773" max="773" width="13.125" style="46" customWidth="1"/>
    <col min="774" max="774" width="16.5" style="46" customWidth="1"/>
    <col min="775" max="775" width="13.25" style="46" customWidth="1"/>
    <col min="776" max="776" width="17.125" style="46" customWidth="1"/>
    <col min="777" max="777" width="91.875" style="46" customWidth="1"/>
    <col min="778" max="778" width="157.375" style="46" customWidth="1"/>
    <col min="779" max="1019" width="9" style="46"/>
    <col min="1020" max="1020" width="8.875" style="46" customWidth="1"/>
    <col min="1021" max="1021" width="72.75" style="46" customWidth="1"/>
    <col min="1022" max="1022" width="10.75" style="46" customWidth="1"/>
    <col min="1023" max="1023" width="8.625" style="46" customWidth="1"/>
    <col min="1024" max="1024" width="9" style="46" customWidth="1"/>
    <col min="1025" max="1025" width="13.375" style="46" customWidth="1"/>
    <col min="1026" max="1026" width="17.125" style="46" customWidth="1"/>
    <col min="1027" max="1027" width="13.25" style="46" customWidth="1"/>
    <col min="1028" max="1028" width="17.375" style="46" customWidth="1"/>
    <col min="1029" max="1029" width="13.125" style="46" customWidth="1"/>
    <col min="1030" max="1030" width="16.5" style="46" customWidth="1"/>
    <col min="1031" max="1031" width="13.25" style="46" customWidth="1"/>
    <col min="1032" max="1032" width="17.125" style="46" customWidth="1"/>
    <col min="1033" max="1033" width="91.875" style="46" customWidth="1"/>
    <col min="1034" max="1034" width="157.375" style="46" customWidth="1"/>
    <col min="1035" max="1275" width="9" style="46"/>
    <col min="1276" max="1276" width="8.875" style="46" customWidth="1"/>
    <col min="1277" max="1277" width="72.75" style="46" customWidth="1"/>
    <col min="1278" max="1278" width="10.75" style="46" customWidth="1"/>
    <col min="1279" max="1279" width="8.625" style="46" customWidth="1"/>
    <col min="1280" max="1280" width="9" style="46" customWidth="1"/>
    <col min="1281" max="1281" width="13.375" style="46" customWidth="1"/>
    <col min="1282" max="1282" width="17.125" style="46" customWidth="1"/>
    <col min="1283" max="1283" width="13.25" style="46" customWidth="1"/>
    <col min="1284" max="1284" width="17.375" style="46" customWidth="1"/>
    <col min="1285" max="1285" width="13.125" style="46" customWidth="1"/>
    <col min="1286" max="1286" width="16.5" style="46" customWidth="1"/>
    <col min="1287" max="1287" width="13.25" style="46" customWidth="1"/>
    <col min="1288" max="1288" width="17.125" style="46" customWidth="1"/>
    <col min="1289" max="1289" width="91.875" style="46" customWidth="1"/>
    <col min="1290" max="1290" width="157.375" style="46" customWidth="1"/>
    <col min="1291" max="1531" width="9" style="46"/>
    <col min="1532" max="1532" width="8.875" style="46" customWidth="1"/>
    <col min="1533" max="1533" width="72.75" style="46" customWidth="1"/>
    <col min="1534" max="1534" width="10.75" style="46" customWidth="1"/>
    <col min="1535" max="1535" width="8.625" style="46" customWidth="1"/>
    <col min="1536" max="1536" width="9" style="46" customWidth="1"/>
    <col min="1537" max="1537" width="13.375" style="46" customWidth="1"/>
    <col min="1538" max="1538" width="17.125" style="46" customWidth="1"/>
    <col min="1539" max="1539" width="13.25" style="46" customWidth="1"/>
    <col min="1540" max="1540" width="17.375" style="46" customWidth="1"/>
    <col min="1541" max="1541" width="13.125" style="46" customWidth="1"/>
    <col min="1542" max="1542" width="16.5" style="46" customWidth="1"/>
    <col min="1543" max="1543" width="13.25" style="46" customWidth="1"/>
    <col min="1544" max="1544" width="17.125" style="46" customWidth="1"/>
    <col min="1545" max="1545" width="91.875" style="46" customWidth="1"/>
    <col min="1546" max="1546" width="157.375" style="46" customWidth="1"/>
    <col min="1547" max="1787" width="9" style="46"/>
    <col min="1788" max="1788" width="8.875" style="46" customWidth="1"/>
    <col min="1789" max="1789" width="72.75" style="46" customWidth="1"/>
    <col min="1790" max="1790" width="10.75" style="46" customWidth="1"/>
    <col min="1791" max="1791" width="8.625" style="46" customWidth="1"/>
    <col min="1792" max="1792" width="9" style="46" customWidth="1"/>
    <col min="1793" max="1793" width="13.375" style="46" customWidth="1"/>
    <col min="1794" max="1794" width="17.125" style="46" customWidth="1"/>
    <col min="1795" max="1795" width="13.25" style="46" customWidth="1"/>
    <col min="1796" max="1796" width="17.375" style="46" customWidth="1"/>
    <col min="1797" max="1797" width="13.125" style="46" customWidth="1"/>
    <col min="1798" max="1798" width="16.5" style="46" customWidth="1"/>
    <col min="1799" max="1799" width="13.25" style="46" customWidth="1"/>
    <col min="1800" max="1800" width="17.125" style="46" customWidth="1"/>
    <col min="1801" max="1801" width="91.875" style="46" customWidth="1"/>
    <col min="1802" max="1802" width="157.375" style="46" customWidth="1"/>
    <col min="1803" max="2043" width="9" style="46"/>
    <col min="2044" max="2044" width="8.875" style="46" customWidth="1"/>
    <col min="2045" max="2045" width="72.75" style="46" customWidth="1"/>
    <col min="2046" max="2046" width="10.75" style="46" customWidth="1"/>
    <col min="2047" max="2047" width="8.625" style="46" customWidth="1"/>
    <col min="2048" max="2048" width="9" style="46" customWidth="1"/>
    <col min="2049" max="2049" width="13.375" style="46" customWidth="1"/>
    <col min="2050" max="2050" width="17.125" style="46" customWidth="1"/>
    <col min="2051" max="2051" width="13.25" style="46" customWidth="1"/>
    <col min="2052" max="2052" width="17.375" style="46" customWidth="1"/>
    <col min="2053" max="2053" width="13.125" style="46" customWidth="1"/>
    <col min="2054" max="2054" width="16.5" style="46" customWidth="1"/>
    <col min="2055" max="2055" width="13.25" style="46" customWidth="1"/>
    <col min="2056" max="2056" width="17.125" style="46" customWidth="1"/>
    <col min="2057" max="2057" width="91.875" style="46" customWidth="1"/>
    <col min="2058" max="2058" width="157.375" style="46" customWidth="1"/>
    <col min="2059" max="2299" width="9" style="46"/>
    <col min="2300" max="2300" width="8.875" style="46" customWidth="1"/>
    <col min="2301" max="2301" width="72.75" style="46" customWidth="1"/>
    <col min="2302" max="2302" width="10.75" style="46" customWidth="1"/>
    <col min="2303" max="2303" width="8.625" style="46" customWidth="1"/>
    <col min="2304" max="2304" width="9" style="46" customWidth="1"/>
    <col min="2305" max="2305" width="13.375" style="46" customWidth="1"/>
    <col min="2306" max="2306" width="17.125" style="46" customWidth="1"/>
    <col min="2307" max="2307" width="13.25" style="46" customWidth="1"/>
    <col min="2308" max="2308" width="17.375" style="46" customWidth="1"/>
    <col min="2309" max="2309" width="13.125" style="46" customWidth="1"/>
    <col min="2310" max="2310" width="16.5" style="46" customWidth="1"/>
    <col min="2311" max="2311" width="13.25" style="46" customWidth="1"/>
    <col min="2312" max="2312" width="17.125" style="46" customWidth="1"/>
    <col min="2313" max="2313" width="91.875" style="46" customWidth="1"/>
    <col min="2314" max="2314" width="157.375" style="46" customWidth="1"/>
    <col min="2315" max="2555" width="9" style="46"/>
    <col min="2556" max="2556" width="8.875" style="46" customWidth="1"/>
    <col min="2557" max="2557" width="72.75" style="46" customWidth="1"/>
    <col min="2558" max="2558" width="10.75" style="46" customWidth="1"/>
    <col min="2559" max="2559" width="8.625" style="46" customWidth="1"/>
    <col min="2560" max="2560" width="9" style="46" customWidth="1"/>
    <col min="2561" max="2561" width="13.375" style="46" customWidth="1"/>
    <col min="2562" max="2562" width="17.125" style="46" customWidth="1"/>
    <col min="2563" max="2563" width="13.25" style="46" customWidth="1"/>
    <col min="2564" max="2564" width="17.375" style="46" customWidth="1"/>
    <col min="2565" max="2565" width="13.125" style="46" customWidth="1"/>
    <col min="2566" max="2566" width="16.5" style="46" customWidth="1"/>
    <col min="2567" max="2567" width="13.25" style="46" customWidth="1"/>
    <col min="2568" max="2568" width="17.125" style="46" customWidth="1"/>
    <col min="2569" max="2569" width="91.875" style="46" customWidth="1"/>
    <col min="2570" max="2570" width="157.375" style="46" customWidth="1"/>
    <col min="2571" max="2811" width="9" style="46"/>
    <col min="2812" max="2812" width="8.875" style="46" customWidth="1"/>
    <col min="2813" max="2813" width="72.75" style="46" customWidth="1"/>
    <col min="2814" max="2814" width="10.75" style="46" customWidth="1"/>
    <col min="2815" max="2815" width="8.625" style="46" customWidth="1"/>
    <col min="2816" max="2816" width="9" style="46" customWidth="1"/>
    <col min="2817" max="2817" width="13.375" style="46" customWidth="1"/>
    <col min="2818" max="2818" width="17.125" style="46" customWidth="1"/>
    <col min="2819" max="2819" width="13.25" style="46" customWidth="1"/>
    <col min="2820" max="2820" width="17.375" style="46" customWidth="1"/>
    <col min="2821" max="2821" width="13.125" style="46" customWidth="1"/>
    <col min="2822" max="2822" width="16.5" style="46" customWidth="1"/>
    <col min="2823" max="2823" width="13.25" style="46" customWidth="1"/>
    <col min="2824" max="2824" width="17.125" style="46" customWidth="1"/>
    <col min="2825" max="2825" width="91.875" style="46" customWidth="1"/>
    <col min="2826" max="2826" width="157.375" style="46" customWidth="1"/>
    <col min="2827" max="3067" width="9" style="46"/>
    <col min="3068" max="3068" width="8.875" style="46" customWidth="1"/>
    <col min="3069" max="3069" width="72.75" style="46" customWidth="1"/>
    <col min="3070" max="3070" width="10.75" style="46" customWidth="1"/>
    <col min="3071" max="3071" width="8.625" style="46" customWidth="1"/>
    <col min="3072" max="3072" width="9" style="46" customWidth="1"/>
    <col min="3073" max="3073" width="13.375" style="46" customWidth="1"/>
    <col min="3074" max="3074" width="17.125" style="46" customWidth="1"/>
    <col min="3075" max="3075" width="13.25" style="46" customWidth="1"/>
    <col min="3076" max="3076" width="17.375" style="46" customWidth="1"/>
    <col min="3077" max="3077" width="13.125" style="46" customWidth="1"/>
    <col min="3078" max="3078" width="16.5" style="46" customWidth="1"/>
    <col min="3079" max="3079" width="13.25" style="46" customWidth="1"/>
    <col min="3080" max="3080" width="17.125" style="46" customWidth="1"/>
    <col min="3081" max="3081" width="91.875" style="46" customWidth="1"/>
    <col min="3082" max="3082" width="157.375" style="46" customWidth="1"/>
    <col min="3083" max="3323" width="9" style="46"/>
    <col min="3324" max="3324" width="8.875" style="46" customWidth="1"/>
    <col min="3325" max="3325" width="72.75" style="46" customWidth="1"/>
    <col min="3326" max="3326" width="10.75" style="46" customWidth="1"/>
    <col min="3327" max="3327" width="8.625" style="46" customWidth="1"/>
    <col min="3328" max="3328" width="9" style="46" customWidth="1"/>
    <col min="3329" max="3329" width="13.375" style="46" customWidth="1"/>
    <col min="3330" max="3330" width="17.125" style="46" customWidth="1"/>
    <col min="3331" max="3331" width="13.25" style="46" customWidth="1"/>
    <col min="3332" max="3332" width="17.375" style="46" customWidth="1"/>
    <col min="3333" max="3333" width="13.125" style="46" customWidth="1"/>
    <col min="3334" max="3334" width="16.5" style="46" customWidth="1"/>
    <col min="3335" max="3335" width="13.25" style="46" customWidth="1"/>
    <col min="3336" max="3336" width="17.125" style="46" customWidth="1"/>
    <col min="3337" max="3337" width="91.875" style="46" customWidth="1"/>
    <col min="3338" max="3338" width="157.375" style="46" customWidth="1"/>
    <col min="3339" max="3579" width="9" style="46"/>
    <col min="3580" max="3580" width="8.875" style="46" customWidth="1"/>
    <col min="3581" max="3581" width="72.75" style="46" customWidth="1"/>
    <col min="3582" max="3582" width="10.75" style="46" customWidth="1"/>
    <col min="3583" max="3583" width="8.625" style="46" customWidth="1"/>
    <col min="3584" max="3584" width="9" style="46" customWidth="1"/>
    <col min="3585" max="3585" width="13.375" style="46" customWidth="1"/>
    <col min="3586" max="3586" width="17.125" style="46" customWidth="1"/>
    <col min="3587" max="3587" width="13.25" style="46" customWidth="1"/>
    <col min="3588" max="3588" width="17.375" style="46" customWidth="1"/>
    <col min="3589" max="3589" width="13.125" style="46" customWidth="1"/>
    <col min="3590" max="3590" width="16.5" style="46" customWidth="1"/>
    <col min="3591" max="3591" width="13.25" style="46" customWidth="1"/>
    <col min="3592" max="3592" width="17.125" style="46" customWidth="1"/>
    <col min="3593" max="3593" width="91.875" style="46" customWidth="1"/>
    <col min="3594" max="3594" width="157.375" style="46" customWidth="1"/>
    <col min="3595" max="3835" width="9" style="46"/>
    <col min="3836" max="3836" width="8.875" style="46" customWidth="1"/>
    <col min="3837" max="3837" width="72.75" style="46" customWidth="1"/>
    <col min="3838" max="3838" width="10.75" style="46" customWidth="1"/>
    <col min="3839" max="3839" width="8.625" style="46" customWidth="1"/>
    <col min="3840" max="3840" width="9" style="46" customWidth="1"/>
    <col min="3841" max="3841" width="13.375" style="46" customWidth="1"/>
    <col min="3842" max="3842" width="17.125" style="46" customWidth="1"/>
    <col min="3843" max="3843" width="13.25" style="46" customWidth="1"/>
    <col min="3844" max="3844" width="17.375" style="46" customWidth="1"/>
    <col min="3845" max="3845" width="13.125" style="46" customWidth="1"/>
    <col min="3846" max="3846" width="16.5" style="46" customWidth="1"/>
    <col min="3847" max="3847" width="13.25" style="46" customWidth="1"/>
    <col min="3848" max="3848" width="17.125" style="46" customWidth="1"/>
    <col min="3849" max="3849" width="91.875" style="46" customWidth="1"/>
    <col min="3850" max="3850" width="157.375" style="46" customWidth="1"/>
    <col min="3851" max="4091" width="9" style="46"/>
    <col min="4092" max="4092" width="8.875" style="46" customWidth="1"/>
    <col min="4093" max="4093" width="72.75" style="46" customWidth="1"/>
    <col min="4094" max="4094" width="10.75" style="46" customWidth="1"/>
    <col min="4095" max="4095" width="8.625" style="46" customWidth="1"/>
    <col min="4096" max="4096" width="9" style="46" customWidth="1"/>
    <col min="4097" max="4097" width="13.375" style="46" customWidth="1"/>
    <col min="4098" max="4098" width="17.125" style="46" customWidth="1"/>
    <col min="4099" max="4099" width="13.25" style="46" customWidth="1"/>
    <col min="4100" max="4100" width="17.375" style="46" customWidth="1"/>
    <col min="4101" max="4101" width="13.125" style="46" customWidth="1"/>
    <col min="4102" max="4102" width="16.5" style="46" customWidth="1"/>
    <col min="4103" max="4103" width="13.25" style="46" customWidth="1"/>
    <col min="4104" max="4104" width="17.125" style="46" customWidth="1"/>
    <col min="4105" max="4105" width="91.875" style="46" customWidth="1"/>
    <col min="4106" max="4106" width="157.375" style="46" customWidth="1"/>
    <col min="4107" max="4347" width="9" style="46"/>
    <col min="4348" max="4348" width="8.875" style="46" customWidth="1"/>
    <col min="4349" max="4349" width="72.75" style="46" customWidth="1"/>
    <col min="4350" max="4350" width="10.75" style="46" customWidth="1"/>
    <col min="4351" max="4351" width="8.625" style="46" customWidth="1"/>
    <col min="4352" max="4352" width="9" style="46" customWidth="1"/>
    <col min="4353" max="4353" width="13.375" style="46" customWidth="1"/>
    <col min="4354" max="4354" width="17.125" style="46" customWidth="1"/>
    <col min="4355" max="4355" width="13.25" style="46" customWidth="1"/>
    <col min="4356" max="4356" width="17.375" style="46" customWidth="1"/>
    <col min="4357" max="4357" width="13.125" style="46" customWidth="1"/>
    <col min="4358" max="4358" width="16.5" style="46" customWidth="1"/>
    <col min="4359" max="4359" width="13.25" style="46" customWidth="1"/>
    <col min="4360" max="4360" width="17.125" style="46" customWidth="1"/>
    <col min="4361" max="4361" width="91.875" style="46" customWidth="1"/>
    <col min="4362" max="4362" width="157.375" style="46" customWidth="1"/>
    <col min="4363" max="4603" width="9" style="46"/>
    <col min="4604" max="4604" width="8.875" style="46" customWidth="1"/>
    <col min="4605" max="4605" width="72.75" style="46" customWidth="1"/>
    <col min="4606" max="4606" width="10.75" style="46" customWidth="1"/>
    <col min="4607" max="4607" width="8.625" style="46" customWidth="1"/>
    <col min="4608" max="4608" width="9" style="46" customWidth="1"/>
    <col min="4609" max="4609" width="13.375" style="46" customWidth="1"/>
    <col min="4610" max="4610" width="17.125" style="46" customWidth="1"/>
    <col min="4611" max="4611" width="13.25" style="46" customWidth="1"/>
    <col min="4612" max="4612" width="17.375" style="46" customWidth="1"/>
    <col min="4613" max="4613" width="13.125" style="46" customWidth="1"/>
    <col min="4614" max="4614" width="16.5" style="46" customWidth="1"/>
    <col min="4615" max="4615" width="13.25" style="46" customWidth="1"/>
    <col min="4616" max="4616" width="17.125" style="46" customWidth="1"/>
    <col min="4617" max="4617" width="91.875" style="46" customWidth="1"/>
    <col min="4618" max="4618" width="157.375" style="46" customWidth="1"/>
    <col min="4619" max="4859" width="9" style="46"/>
    <col min="4860" max="4860" width="8.875" style="46" customWidth="1"/>
    <col min="4861" max="4861" width="72.75" style="46" customWidth="1"/>
    <col min="4862" max="4862" width="10.75" style="46" customWidth="1"/>
    <col min="4863" max="4863" width="8.625" style="46" customWidth="1"/>
    <col min="4864" max="4864" width="9" style="46" customWidth="1"/>
    <col min="4865" max="4865" width="13.375" style="46" customWidth="1"/>
    <col min="4866" max="4866" width="17.125" style="46" customWidth="1"/>
    <col min="4867" max="4867" width="13.25" style="46" customWidth="1"/>
    <col min="4868" max="4868" width="17.375" style="46" customWidth="1"/>
    <col min="4869" max="4869" width="13.125" style="46" customWidth="1"/>
    <col min="4870" max="4870" width="16.5" style="46" customWidth="1"/>
    <col min="4871" max="4871" width="13.25" style="46" customWidth="1"/>
    <col min="4872" max="4872" width="17.125" style="46" customWidth="1"/>
    <col min="4873" max="4873" width="91.875" style="46" customWidth="1"/>
    <col min="4874" max="4874" width="157.375" style="46" customWidth="1"/>
    <col min="4875" max="5115" width="9" style="46"/>
    <col min="5116" max="5116" width="8.875" style="46" customWidth="1"/>
    <col min="5117" max="5117" width="72.75" style="46" customWidth="1"/>
    <col min="5118" max="5118" width="10.75" style="46" customWidth="1"/>
    <col min="5119" max="5119" width="8.625" style="46" customWidth="1"/>
    <col min="5120" max="5120" width="9" style="46" customWidth="1"/>
    <col min="5121" max="5121" width="13.375" style="46" customWidth="1"/>
    <col min="5122" max="5122" width="17.125" style="46" customWidth="1"/>
    <col min="5123" max="5123" width="13.25" style="46" customWidth="1"/>
    <col min="5124" max="5124" width="17.375" style="46" customWidth="1"/>
    <col min="5125" max="5125" width="13.125" style="46" customWidth="1"/>
    <col min="5126" max="5126" width="16.5" style="46" customWidth="1"/>
    <col min="5127" max="5127" width="13.25" style="46" customWidth="1"/>
    <col min="5128" max="5128" width="17.125" style="46" customWidth="1"/>
    <col min="5129" max="5129" width="91.875" style="46" customWidth="1"/>
    <col min="5130" max="5130" width="157.375" style="46" customWidth="1"/>
    <col min="5131" max="5371" width="9" style="46"/>
    <col min="5372" max="5372" width="8.875" style="46" customWidth="1"/>
    <col min="5373" max="5373" width="72.75" style="46" customWidth="1"/>
    <col min="5374" max="5374" width="10.75" style="46" customWidth="1"/>
    <col min="5375" max="5375" width="8.625" style="46" customWidth="1"/>
    <col min="5376" max="5376" width="9" style="46" customWidth="1"/>
    <col min="5377" max="5377" width="13.375" style="46" customWidth="1"/>
    <col min="5378" max="5378" width="17.125" style="46" customWidth="1"/>
    <col min="5379" max="5379" width="13.25" style="46" customWidth="1"/>
    <col min="5380" max="5380" width="17.375" style="46" customWidth="1"/>
    <col min="5381" max="5381" width="13.125" style="46" customWidth="1"/>
    <col min="5382" max="5382" width="16.5" style="46" customWidth="1"/>
    <col min="5383" max="5383" width="13.25" style="46" customWidth="1"/>
    <col min="5384" max="5384" width="17.125" style="46" customWidth="1"/>
    <col min="5385" max="5385" width="91.875" style="46" customWidth="1"/>
    <col min="5386" max="5386" width="157.375" style="46" customWidth="1"/>
    <col min="5387" max="5627" width="9" style="46"/>
    <col min="5628" max="5628" width="8.875" style="46" customWidth="1"/>
    <col min="5629" max="5629" width="72.75" style="46" customWidth="1"/>
    <col min="5630" max="5630" width="10.75" style="46" customWidth="1"/>
    <col min="5631" max="5631" width="8.625" style="46" customWidth="1"/>
    <col min="5632" max="5632" width="9" style="46" customWidth="1"/>
    <col min="5633" max="5633" width="13.375" style="46" customWidth="1"/>
    <col min="5634" max="5634" width="17.125" style="46" customWidth="1"/>
    <col min="5635" max="5635" width="13.25" style="46" customWidth="1"/>
    <col min="5636" max="5636" width="17.375" style="46" customWidth="1"/>
    <col min="5637" max="5637" width="13.125" style="46" customWidth="1"/>
    <col min="5638" max="5638" width="16.5" style="46" customWidth="1"/>
    <col min="5639" max="5639" width="13.25" style="46" customWidth="1"/>
    <col min="5640" max="5640" width="17.125" style="46" customWidth="1"/>
    <col min="5641" max="5641" width="91.875" style="46" customWidth="1"/>
    <col min="5642" max="5642" width="157.375" style="46" customWidth="1"/>
    <col min="5643" max="5883" width="9" style="46"/>
    <col min="5884" max="5884" width="8.875" style="46" customWidth="1"/>
    <col min="5885" max="5885" width="72.75" style="46" customWidth="1"/>
    <col min="5886" max="5886" width="10.75" style="46" customWidth="1"/>
    <col min="5887" max="5887" width="8.625" style="46" customWidth="1"/>
    <col min="5888" max="5888" width="9" style="46" customWidth="1"/>
    <col min="5889" max="5889" width="13.375" style="46" customWidth="1"/>
    <col min="5890" max="5890" width="17.125" style="46" customWidth="1"/>
    <col min="5891" max="5891" width="13.25" style="46" customWidth="1"/>
    <col min="5892" max="5892" width="17.375" style="46" customWidth="1"/>
    <col min="5893" max="5893" width="13.125" style="46" customWidth="1"/>
    <col min="5894" max="5894" width="16.5" style="46" customWidth="1"/>
    <col min="5895" max="5895" width="13.25" style="46" customWidth="1"/>
    <col min="5896" max="5896" width="17.125" style="46" customWidth="1"/>
    <col min="5897" max="5897" width="91.875" style="46" customWidth="1"/>
    <col min="5898" max="5898" width="157.375" style="46" customWidth="1"/>
    <col min="5899" max="6139" width="9" style="46"/>
    <col min="6140" max="6140" width="8.875" style="46" customWidth="1"/>
    <col min="6141" max="6141" width="72.75" style="46" customWidth="1"/>
    <col min="6142" max="6142" width="10.75" style="46" customWidth="1"/>
    <col min="6143" max="6143" width="8.625" style="46" customWidth="1"/>
    <col min="6144" max="6144" width="9" style="46" customWidth="1"/>
    <col min="6145" max="6145" width="13.375" style="46" customWidth="1"/>
    <col min="6146" max="6146" width="17.125" style="46" customWidth="1"/>
    <col min="6147" max="6147" width="13.25" style="46" customWidth="1"/>
    <col min="6148" max="6148" width="17.375" style="46" customWidth="1"/>
    <col min="6149" max="6149" width="13.125" style="46" customWidth="1"/>
    <col min="6150" max="6150" width="16.5" style="46" customWidth="1"/>
    <col min="6151" max="6151" width="13.25" style="46" customWidth="1"/>
    <col min="6152" max="6152" width="17.125" style="46" customWidth="1"/>
    <col min="6153" max="6153" width="91.875" style="46" customWidth="1"/>
    <col min="6154" max="6154" width="157.375" style="46" customWidth="1"/>
    <col min="6155" max="6395" width="9" style="46"/>
    <col min="6396" max="6396" width="8.875" style="46" customWidth="1"/>
    <col min="6397" max="6397" width="72.75" style="46" customWidth="1"/>
    <col min="6398" max="6398" width="10.75" style="46" customWidth="1"/>
    <col min="6399" max="6399" width="8.625" style="46" customWidth="1"/>
    <col min="6400" max="6400" width="9" style="46" customWidth="1"/>
    <col min="6401" max="6401" width="13.375" style="46" customWidth="1"/>
    <col min="6402" max="6402" width="17.125" style="46" customWidth="1"/>
    <col min="6403" max="6403" width="13.25" style="46" customWidth="1"/>
    <col min="6404" max="6404" width="17.375" style="46" customWidth="1"/>
    <col min="6405" max="6405" width="13.125" style="46" customWidth="1"/>
    <col min="6406" max="6406" width="16.5" style="46" customWidth="1"/>
    <col min="6407" max="6407" width="13.25" style="46" customWidth="1"/>
    <col min="6408" max="6408" width="17.125" style="46" customWidth="1"/>
    <col min="6409" max="6409" width="91.875" style="46" customWidth="1"/>
    <col min="6410" max="6410" width="157.375" style="46" customWidth="1"/>
    <col min="6411" max="6651" width="9" style="46"/>
    <col min="6652" max="6652" width="8.875" style="46" customWidth="1"/>
    <col min="6653" max="6653" width="72.75" style="46" customWidth="1"/>
    <col min="6654" max="6654" width="10.75" style="46" customWidth="1"/>
    <col min="6655" max="6655" width="8.625" style="46" customWidth="1"/>
    <col min="6656" max="6656" width="9" style="46" customWidth="1"/>
    <col min="6657" max="6657" width="13.375" style="46" customWidth="1"/>
    <col min="6658" max="6658" width="17.125" style="46" customWidth="1"/>
    <col min="6659" max="6659" width="13.25" style="46" customWidth="1"/>
    <col min="6660" max="6660" width="17.375" style="46" customWidth="1"/>
    <col min="6661" max="6661" width="13.125" style="46" customWidth="1"/>
    <col min="6662" max="6662" width="16.5" style="46" customWidth="1"/>
    <col min="6663" max="6663" width="13.25" style="46" customWidth="1"/>
    <col min="6664" max="6664" width="17.125" style="46" customWidth="1"/>
    <col min="6665" max="6665" width="91.875" style="46" customWidth="1"/>
    <col min="6666" max="6666" width="157.375" style="46" customWidth="1"/>
    <col min="6667" max="6907" width="9" style="46"/>
    <col min="6908" max="6908" width="8.875" style="46" customWidth="1"/>
    <col min="6909" max="6909" width="72.75" style="46" customWidth="1"/>
    <col min="6910" max="6910" width="10.75" style="46" customWidth="1"/>
    <col min="6911" max="6911" width="8.625" style="46" customWidth="1"/>
    <col min="6912" max="6912" width="9" style="46" customWidth="1"/>
    <col min="6913" max="6913" width="13.375" style="46" customWidth="1"/>
    <col min="6914" max="6914" width="17.125" style="46" customWidth="1"/>
    <col min="6915" max="6915" width="13.25" style="46" customWidth="1"/>
    <col min="6916" max="6916" width="17.375" style="46" customWidth="1"/>
    <col min="6917" max="6917" width="13.125" style="46" customWidth="1"/>
    <col min="6918" max="6918" width="16.5" style="46" customWidth="1"/>
    <col min="6919" max="6919" width="13.25" style="46" customWidth="1"/>
    <col min="6920" max="6920" width="17.125" style="46" customWidth="1"/>
    <col min="6921" max="6921" width="91.875" style="46" customWidth="1"/>
    <col min="6922" max="6922" width="157.375" style="46" customWidth="1"/>
    <col min="6923" max="7163" width="9" style="46"/>
    <col min="7164" max="7164" width="8.875" style="46" customWidth="1"/>
    <col min="7165" max="7165" width="72.75" style="46" customWidth="1"/>
    <col min="7166" max="7166" width="10.75" style="46" customWidth="1"/>
    <col min="7167" max="7167" width="8.625" style="46" customWidth="1"/>
    <col min="7168" max="7168" width="9" style="46" customWidth="1"/>
    <col min="7169" max="7169" width="13.375" style="46" customWidth="1"/>
    <col min="7170" max="7170" width="17.125" style="46" customWidth="1"/>
    <col min="7171" max="7171" width="13.25" style="46" customWidth="1"/>
    <col min="7172" max="7172" width="17.375" style="46" customWidth="1"/>
    <col min="7173" max="7173" width="13.125" style="46" customWidth="1"/>
    <col min="7174" max="7174" width="16.5" style="46" customWidth="1"/>
    <col min="7175" max="7175" width="13.25" style="46" customWidth="1"/>
    <col min="7176" max="7176" width="17.125" style="46" customWidth="1"/>
    <col min="7177" max="7177" width="91.875" style="46" customWidth="1"/>
    <col min="7178" max="7178" width="157.375" style="46" customWidth="1"/>
    <col min="7179" max="7419" width="9" style="46"/>
    <col min="7420" max="7420" width="8.875" style="46" customWidth="1"/>
    <col min="7421" max="7421" width="72.75" style="46" customWidth="1"/>
    <col min="7422" max="7422" width="10.75" style="46" customWidth="1"/>
    <col min="7423" max="7423" width="8.625" style="46" customWidth="1"/>
    <col min="7424" max="7424" width="9" style="46" customWidth="1"/>
    <col min="7425" max="7425" width="13.375" style="46" customWidth="1"/>
    <col min="7426" max="7426" width="17.125" style="46" customWidth="1"/>
    <col min="7427" max="7427" width="13.25" style="46" customWidth="1"/>
    <col min="7428" max="7428" width="17.375" style="46" customWidth="1"/>
    <col min="7429" max="7429" width="13.125" style="46" customWidth="1"/>
    <col min="7430" max="7430" width="16.5" style="46" customWidth="1"/>
    <col min="7431" max="7431" width="13.25" style="46" customWidth="1"/>
    <col min="7432" max="7432" width="17.125" style="46" customWidth="1"/>
    <col min="7433" max="7433" width="91.875" style="46" customWidth="1"/>
    <col min="7434" max="7434" width="157.375" style="46" customWidth="1"/>
    <col min="7435" max="7675" width="9" style="46"/>
    <col min="7676" max="7676" width="8.875" style="46" customWidth="1"/>
    <col min="7677" max="7677" width="72.75" style="46" customWidth="1"/>
    <col min="7678" max="7678" width="10.75" style="46" customWidth="1"/>
    <col min="7679" max="7679" width="8.625" style="46" customWidth="1"/>
    <col min="7680" max="7680" width="9" style="46" customWidth="1"/>
    <col min="7681" max="7681" width="13.375" style="46" customWidth="1"/>
    <col min="7682" max="7682" width="17.125" style="46" customWidth="1"/>
    <col min="7683" max="7683" width="13.25" style="46" customWidth="1"/>
    <col min="7684" max="7684" width="17.375" style="46" customWidth="1"/>
    <col min="7685" max="7685" width="13.125" style="46" customWidth="1"/>
    <col min="7686" max="7686" width="16.5" style="46" customWidth="1"/>
    <col min="7687" max="7687" width="13.25" style="46" customWidth="1"/>
    <col min="7688" max="7688" width="17.125" style="46" customWidth="1"/>
    <col min="7689" max="7689" width="91.875" style="46" customWidth="1"/>
    <col min="7690" max="7690" width="157.375" style="46" customWidth="1"/>
    <col min="7691" max="7931" width="9" style="46"/>
    <col min="7932" max="7932" width="8.875" style="46" customWidth="1"/>
    <col min="7933" max="7933" width="72.75" style="46" customWidth="1"/>
    <col min="7934" max="7934" width="10.75" style="46" customWidth="1"/>
    <col min="7935" max="7935" width="8.625" style="46" customWidth="1"/>
    <col min="7936" max="7936" width="9" style="46" customWidth="1"/>
    <col min="7937" max="7937" width="13.375" style="46" customWidth="1"/>
    <col min="7938" max="7938" width="17.125" style="46" customWidth="1"/>
    <col min="7939" max="7939" width="13.25" style="46" customWidth="1"/>
    <col min="7940" max="7940" width="17.375" style="46" customWidth="1"/>
    <col min="7941" max="7941" width="13.125" style="46" customWidth="1"/>
    <col min="7942" max="7942" width="16.5" style="46" customWidth="1"/>
    <col min="7943" max="7943" width="13.25" style="46" customWidth="1"/>
    <col min="7944" max="7944" width="17.125" style="46" customWidth="1"/>
    <col min="7945" max="7945" width="91.875" style="46" customWidth="1"/>
    <col min="7946" max="7946" width="157.375" style="46" customWidth="1"/>
    <col min="7947" max="8187" width="9" style="46"/>
    <col min="8188" max="8188" width="8.875" style="46" customWidth="1"/>
    <col min="8189" max="8189" width="72.75" style="46" customWidth="1"/>
    <col min="8190" max="8190" width="10.75" style="46" customWidth="1"/>
    <col min="8191" max="8191" width="8.625" style="46" customWidth="1"/>
    <col min="8192" max="8192" width="9" style="46" customWidth="1"/>
    <col min="8193" max="8193" width="13.375" style="46" customWidth="1"/>
    <col min="8194" max="8194" width="17.125" style="46" customWidth="1"/>
    <col min="8195" max="8195" width="13.25" style="46" customWidth="1"/>
    <col min="8196" max="8196" width="17.375" style="46" customWidth="1"/>
    <col min="8197" max="8197" width="13.125" style="46" customWidth="1"/>
    <col min="8198" max="8198" width="16.5" style="46" customWidth="1"/>
    <col min="8199" max="8199" width="13.25" style="46" customWidth="1"/>
    <col min="8200" max="8200" width="17.125" style="46" customWidth="1"/>
    <col min="8201" max="8201" width="91.875" style="46" customWidth="1"/>
    <col min="8202" max="8202" width="157.375" style="46" customWidth="1"/>
    <col min="8203" max="8443" width="9" style="46"/>
    <col min="8444" max="8444" width="8.875" style="46" customWidth="1"/>
    <col min="8445" max="8445" width="72.75" style="46" customWidth="1"/>
    <col min="8446" max="8446" width="10.75" style="46" customWidth="1"/>
    <col min="8447" max="8447" width="8.625" style="46" customWidth="1"/>
    <col min="8448" max="8448" width="9" style="46" customWidth="1"/>
    <col min="8449" max="8449" width="13.375" style="46" customWidth="1"/>
    <col min="8450" max="8450" width="17.125" style="46" customWidth="1"/>
    <col min="8451" max="8451" width="13.25" style="46" customWidth="1"/>
    <col min="8452" max="8452" width="17.375" style="46" customWidth="1"/>
    <col min="8453" max="8453" width="13.125" style="46" customWidth="1"/>
    <col min="8454" max="8454" width="16.5" style="46" customWidth="1"/>
    <col min="8455" max="8455" width="13.25" style="46" customWidth="1"/>
    <col min="8456" max="8456" width="17.125" style="46" customWidth="1"/>
    <col min="8457" max="8457" width="91.875" style="46" customWidth="1"/>
    <col min="8458" max="8458" width="157.375" style="46" customWidth="1"/>
    <col min="8459" max="8699" width="9" style="46"/>
    <col min="8700" max="8700" width="8.875" style="46" customWidth="1"/>
    <col min="8701" max="8701" width="72.75" style="46" customWidth="1"/>
    <col min="8702" max="8702" width="10.75" style="46" customWidth="1"/>
    <col min="8703" max="8703" width="8.625" style="46" customWidth="1"/>
    <col min="8704" max="8704" width="9" style="46" customWidth="1"/>
    <col min="8705" max="8705" width="13.375" style="46" customWidth="1"/>
    <col min="8706" max="8706" width="17.125" style="46" customWidth="1"/>
    <col min="8707" max="8707" width="13.25" style="46" customWidth="1"/>
    <col min="8708" max="8708" width="17.375" style="46" customWidth="1"/>
    <col min="8709" max="8709" width="13.125" style="46" customWidth="1"/>
    <col min="8710" max="8710" width="16.5" style="46" customWidth="1"/>
    <col min="8711" max="8711" width="13.25" style="46" customWidth="1"/>
    <col min="8712" max="8712" width="17.125" style="46" customWidth="1"/>
    <col min="8713" max="8713" width="91.875" style="46" customWidth="1"/>
    <col min="8714" max="8714" width="157.375" style="46" customWidth="1"/>
    <col min="8715" max="8955" width="9" style="46"/>
    <col min="8956" max="8956" width="8.875" style="46" customWidth="1"/>
    <col min="8957" max="8957" width="72.75" style="46" customWidth="1"/>
    <col min="8958" max="8958" width="10.75" style="46" customWidth="1"/>
    <col min="8959" max="8959" width="8.625" style="46" customWidth="1"/>
    <col min="8960" max="8960" width="9" style="46" customWidth="1"/>
    <col min="8961" max="8961" width="13.375" style="46" customWidth="1"/>
    <col min="8962" max="8962" width="17.125" style="46" customWidth="1"/>
    <col min="8963" max="8963" width="13.25" style="46" customWidth="1"/>
    <col min="8964" max="8964" width="17.375" style="46" customWidth="1"/>
    <col min="8965" max="8965" width="13.125" style="46" customWidth="1"/>
    <col min="8966" max="8966" width="16.5" style="46" customWidth="1"/>
    <col min="8967" max="8967" width="13.25" style="46" customWidth="1"/>
    <col min="8968" max="8968" width="17.125" style="46" customWidth="1"/>
    <col min="8969" max="8969" width="91.875" style="46" customWidth="1"/>
    <col min="8970" max="8970" width="157.375" style="46" customWidth="1"/>
    <col min="8971" max="9211" width="9" style="46"/>
    <col min="9212" max="9212" width="8.875" style="46" customWidth="1"/>
    <col min="9213" max="9213" width="72.75" style="46" customWidth="1"/>
    <col min="9214" max="9214" width="10.75" style="46" customWidth="1"/>
    <col min="9215" max="9215" width="8.625" style="46" customWidth="1"/>
    <col min="9216" max="9216" width="9" style="46" customWidth="1"/>
    <col min="9217" max="9217" width="13.375" style="46" customWidth="1"/>
    <col min="9218" max="9218" width="17.125" style="46" customWidth="1"/>
    <col min="9219" max="9219" width="13.25" style="46" customWidth="1"/>
    <col min="9220" max="9220" width="17.375" style="46" customWidth="1"/>
    <col min="9221" max="9221" width="13.125" style="46" customWidth="1"/>
    <col min="9222" max="9222" width="16.5" style="46" customWidth="1"/>
    <col min="9223" max="9223" width="13.25" style="46" customWidth="1"/>
    <col min="9224" max="9224" width="17.125" style="46" customWidth="1"/>
    <col min="9225" max="9225" width="91.875" style="46" customWidth="1"/>
    <col min="9226" max="9226" width="157.375" style="46" customWidth="1"/>
    <col min="9227" max="9467" width="9" style="46"/>
    <col min="9468" max="9468" width="8.875" style="46" customWidth="1"/>
    <col min="9469" max="9469" width="72.75" style="46" customWidth="1"/>
    <col min="9470" max="9470" width="10.75" style="46" customWidth="1"/>
    <col min="9471" max="9471" width="8.625" style="46" customWidth="1"/>
    <col min="9472" max="9472" width="9" style="46" customWidth="1"/>
    <col min="9473" max="9473" width="13.375" style="46" customWidth="1"/>
    <col min="9474" max="9474" width="17.125" style="46" customWidth="1"/>
    <col min="9475" max="9475" width="13.25" style="46" customWidth="1"/>
    <col min="9476" max="9476" width="17.375" style="46" customWidth="1"/>
    <col min="9477" max="9477" width="13.125" style="46" customWidth="1"/>
    <col min="9478" max="9478" width="16.5" style="46" customWidth="1"/>
    <col min="9479" max="9479" width="13.25" style="46" customWidth="1"/>
    <col min="9480" max="9480" width="17.125" style="46" customWidth="1"/>
    <col min="9481" max="9481" width="91.875" style="46" customWidth="1"/>
    <col min="9482" max="9482" width="157.375" style="46" customWidth="1"/>
    <col min="9483" max="9723" width="9" style="46"/>
    <col min="9724" max="9724" width="8.875" style="46" customWidth="1"/>
    <col min="9725" max="9725" width="72.75" style="46" customWidth="1"/>
    <col min="9726" max="9726" width="10.75" style="46" customWidth="1"/>
    <col min="9727" max="9727" width="8.625" style="46" customWidth="1"/>
    <col min="9728" max="9728" width="9" style="46" customWidth="1"/>
    <col min="9729" max="9729" width="13.375" style="46" customWidth="1"/>
    <col min="9730" max="9730" width="17.125" style="46" customWidth="1"/>
    <col min="9731" max="9731" width="13.25" style="46" customWidth="1"/>
    <col min="9732" max="9732" width="17.375" style="46" customWidth="1"/>
    <col min="9733" max="9733" width="13.125" style="46" customWidth="1"/>
    <col min="9734" max="9734" width="16.5" style="46" customWidth="1"/>
    <col min="9735" max="9735" width="13.25" style="46" customWidth="1"/>
    <col min="9736" max="9736" width="17.125" style="46" customWidth="1"/>
    <col min="9737" max="9737" width="91.875" style="46" customWidth="1"/>
    <col min="9738" max="9738" width="157.375" style="46" customWidth="1"/>
    <col min="9739" max="9979" width="9" style="46"/>
    <col min="9980" max="9980" width="8.875" style="46" customWidth="1"/>
    <col min="9981" max="9981" width="72.75" style="46" customWidth="1"/>
    <col min="9982" max="9982" width="10.75" style="46" customWidth="1"/>
    <col min="9983" max="9983" width="8.625" style="46" customWidth="1"/>
    <col min="9984" max="9984" width="9" style="46" customWidth="1"/>
    <col min="9985" max="9985" width="13.375" style="46" customWidth="1"/>
    <col min="9986" max="9986" width="17.125" style="46" customWidth="1"/>
    <col min="9987" max="9987" width="13.25" style="46" customWidth="1"/>
    <col min="9988" max="9988" width="17.375" style="46" customWidth="1"/>
    <col min="9989" max="9989" width="13.125" style="46" customWidth="1"/>
    <col min="9990" max="9990" width="16.5" style="46" customWidth="1"/>
    <col min="9991" max="9991" width="13.25" style="46" customWidth="1"/>
    <col min="9992" max="9992" width="17.125" style="46" customWidth="1"/>
    <col min="9993" max="9993" width="91.875" style="46" customWidth="1"/>
    <col min="9994" max="9994" width="157.375" style="46" customWidth="1"/>
    <col min="9995" max="10235" width="9" style="46"/>
    <col min="10236" max="10236" width="8.875" style="46" customWidth="1"/>
    <col min="10237" max="10237" width="72.75" style="46" customWidth="1"/>
    <col min="10238" max="10238" width="10.75" style="46" customWidth="1"/>
    <col min="10239" max="10239" width="8.625" style="46" customWidth="1"/>
    <col min="10240" max="10240" width="9" style="46" customWidth="1"/>
    <col min="10241" max="10241" width="13.375" style="46" customWidth="1"/>
    <col min="10242" max="10242" width="17.125" style="46" customWidth="1"/>
    <col min="10243" max="10243" width="13.25" style="46" customWidth="1"/>
    <col min="10244" max="10244" width="17.375" style="46" customWidth="1"/>
    <col min="10245" max="10245" width="13.125" style="46" customWidth="1"/>
    <col min="10246" max="10246" width="16.5" style="46" customWidth="1"/>
    <col min="10247" max="10247" width="13.25" style="46" customWidth="1"/>
    <col min="10248" max="10248" width="17.125" style="46" customWidth="1"/>
    <col min="10249" max="10249" width="91.875" style="46" customWidth="1"/>
    <col min="10250" max="10250" width="157.375" style="46" customWidth="1"/>
    <col min="10251" max="10491" width="9" style="46"/>
    <col min="10492" max="10492" width="8.875" style="46" customWidth="1"/>
    <col min="10493" max="10493" width="72.75" style="46" customWidth="1"/>
    <col min="10494" max="10494" width="10.75" style="46" customWidth="1"/>
    <col min="10495" max="10495" width="8.625" style="46" customWidth="1"/>
    <col min="10496" max="10496" width="9" style="46" customWidth="1"/>
    <col min="10497" max="10497" width="13.375" style="46" customWidth="1"/>
    <col min="10498" max="10498" width="17.125" style="46" customWidth="1"/>
    <col min="10499" max="10499" width="13.25" style="46" customWidth="1"/>
    <col min="10500" max="10500" width="17.375" style="46" customWidth="1"/>
    <col min="10501" max="10501" width="13.125" style="46" customWidth="1"/>
    <col min="10502" max="10502" width="16.5" style="46" customWidth="1"/>
    <col min="10503" max="10503" width="13.25" style="46" customWidth="1"/>
    <col min="10504" max="10504" width="17.125" style="46" customWidth="1"/>
    <col min="10505" max="10505" width="91.875" style="46" customWidth="1"/>
    <col min="10506" max="10506" width="157.375" style="46" customWidth="1"/>
    <col min="10507" max="10747" width="9" style="46"/>
    <col min="10748" max="10748" width="8.875" style="46" customWidth="1"/>
    <col min="10749" max="10749" width="72.75" style="46" customWidth="1"/>
    <col min="10750" max="10750" width="10.75" style="46" customWidth="1"/>
    <col min="10751" max="10751" width="8.625" style="46" customWidth="1"/>
    <col min="10752" max="10752" width="9" style="46" customWidth="1"/>
    <col min="10753" max="10753" width="13.375" style="46" customWidth="1"/>
    <col min="10754" max="10754" width="17.125" style="46" customWidth="1"/>
    <col min="10755" max="10755" width="13.25" style="46" customWidth="1"/>
    <col min="10756" max="10756" width="17.375" style="46" customWidth="1"/>
    <col min="10757" max="10757" width="13.125" style="46" customWidth="1"/>
    <col min="10758" max="10758" width="16.5" style="46" customWidth="1"/>
    <col min="10759" max="10759" width="13.25" style="46" customWidth="1"/>
    <col min="10760" max="10760" width="17.125" style="46" customWidth="1"/>
    <col min="10761" max="10761" width="91.875" style="46" customWidth="1"/>
    <col min="10762" max="10762" width="157.375" style="46" customWidth="1"/>
    <col min="10763" max="11003" width="9" style="46"/>
    <col min="11004" max="11004" width="8.875" style="46" customWidth="1"/>
    <col min="11005" max="11005" width="72.75" style="46" customWidth="1"/>
    <col min="11006" max="11006" width="10.75" style="46" customWidth="1"/>
    <col min="11007" max="11007" width="8.625" style="46" customWidth="1"/>
    <col min="11008" max="11008" width="9" style="46" customWidth="1"/>
    <col min="11009" max="11009" width="13.375" style="46" customWidth="1"/>
    <col min="11010" max="11010" width="17.125" style="46" customWidth="1"/>
    <col min="11011" max="11011" width="13.25" style="46" customWidth="1"/>
    <col min="11012" max="11012" width="17.375" style="46" customWidth="1"/>
    <col min="11013" max="11013" width="13.125" style="46" customWidth="1"/>
    <col min="11014" max="11014" width="16.5" style="46" customWidth="1"/>
    <col min="11015" max="11015" width="13.25" style="46" customWidth="1"/>
    <col min="11016" max="11016" width="17.125" style="46" customWidth="1"/>
    <col min="11017" max="11017" width="91.875" style="46" customWidth="1"/>
    <col min="11018" max="11018" width="157.375" style="46" customWidth="1"/>
    <col min="11019" max="11259" width="9" style="46"/>
    <col min="11260" max="11260" width="8.875" style="46" customWidth="1"/>
    <col min="11261" max="11261" width="72.75" style="46" customWidth="1"/>
    <col min="11262" max="11262" width="10.75" style="46" customWidth="1"/>
    <col min="11263" max="11263" width="8.625" style="46" customWidth="1"/>
    <col min="11264" max="11264" width="9" style="46" customWidth="1"/>
    <col min="11265" max="11265" width="13.375" style="46" customWidth="1"/>
    <col min="11266" max="11266" width="17.125" style="46" customWidth="1"/>
    <col min="11267" max="11267" width="13.25" style="46" customWidth="1"/>
    <col min="11268" max="11268" width="17.375" style="46" customWidth="1"/>
    <col min="11269" max="11269" width="13.125" style="46" customWidth="1"/>
    <col min="11270" max="11270" width="16.5" style="46" customWidth="1"/>
    <col min="11271" max="11271" width="13.25" style="46" customWidth="1"/>
    <col min="11272" max="11272" width="17.125" style="46" customWidth="1"/>
    <col min="11273" max="11273" width="91.875" style="46" customWidth="1"/>
    <col min="11274" max="11274" width="157.375" style="46" customWidth="1"/>
    <col min="11275" max="11515" width="9" style="46"/>
    <col min="11516" max="11516" width="8.875" style="46" customWidth="1"/>
    <col min="11517" max="11517" width="72.75" style="46" customWidth="1"/>
    <col min="11518" max="11518" width="10.75" style="46" customWidth="1"/>
    <col min="11519" max="11519" width="8.625" style="46" customWidth="1"/>
    <col min="11520" max="11520" width="9" style="46" customWidth="1"/>
    <col min="11521" max="11521" width="13.375" style="46" customWidth="1"/>
    <col min="11522" max="11522" width="17.125" style="46" customWidth="1"/>
    <col min="11523" max="11523" width="13.25" style="46" customWidth="1"/>
    <col min="11524" max="11524" width="17.375" style="46" customWidth="1"/>
    <col min="11525" max="11525" width="13.125" style="46" customWidth="1"/>
    <col min="11526" max="11526" width="16.5" style="46" customWidth="1"/>
    <col min="11527" max="11527" width="13.25" style="46" customWidth="1"/>
    <col min="11528" max="11528" width="17.125" style="46" customWidth="1"/>
    <col min="11529" max="11529" width="91.875" style="46" customWidth="1"/>
    <col min="11530" max="11530" width="157.375" style="46" customWidth="1"/>
    <col min="11531" max="11771" width="9" style="46"/>
    <col min="11772" max="11772" width="8.875" style="46" customWidth="1"/>
    <col min="11773" max="11773" width="72.75" style="46" customWidth="1"/>
    <col min="11774" max="11774" width="10.75" style="46" customWidth="1"/>
    <col min="11775" max="11775" width="8.625" style="46" customWidth="1"/>
    <col min="11776" max="11776" width="9" style="46" customWidth="1"/>
    <col min="11777" max="11777" width="13.375" style="46" customWidth="1"/>
    <col min="11778" max="11778" width="17.125" style="46" customWidth="1"/>
    <col min="11779" max="11779" width="13.25" style="46" customWidth="1"/>
    <col min="11780" max="11780" width="17.375" style="46" customWidth="1"/>
    <col min="11781" max="11781" width="13.125" style="46" customWidth="1"/>
    <col min="11782" max="11782" width="16.5" style="46" customWidth="1"/>
    <col min="11783" max="11783" width="13.25" style="46" customWidth="1"/>
    <col min="11784" max="11784" width="17.125" style="46" customWidth="1"/>
    <col min="11785" max="11785" width="91.875" style="46" customWidth="1"/>
    <col min="11786" max="11786" width="157.375" style="46" customWidth="1"/>
    <col min="11787" max="12027" width="9" style="46"/>
    <col min="12028" max="12028" width="8.875" style="46" customWidth="1"/>
    <col min="12029" max="12029" width="72.75" style="46" customWidth="1"/>
    <col min="12030" max="12030" width="10.75" style="46" customWidth="1"/>
    <col min="12031" max="12031" width="8.625" style="46" customWidth="1"/>
    <col min="12032" max="12032" width="9" style="46" customWidth="1"/>
    <col min="12033" max="12033" width="13.375" style="46" customWidth="1"/>
    <col min="12034" max="12034" width="17.125" style="46" customWidth="1"/>
    <col min="12035" max="12035" width="13.25" style="46" customWidth="1"/>
    <col min="12036" max="12036" width="17.375" style="46" customWidth="1"/>
    <col min="12037" max="12037" width="13.125" style="46" customWidth="1"/>
    <col min="12038" max="12038" width="16.5" style="46" customWidth="1"/>
    <col min="12039" max="12039" width="13.25" style="46" customWidth="1"/>
    <col min="12040" max="12040" width="17.125" style="46" customWidth="1"/>
    <col min="12041" max="12041" width="91.875" style="46" customWidth="1"/>
    <col min="12042" max="12042" width="157.375" style="46" customWidth="1"/>
    <col min="12043" max="12283" width="9" style="46"/>
    <col min="12284" max="12284" width="8.875" style="46" customWidth="1"/>
    <col min="12285" max="12285" width="72.75" style="46" customWidth="1"/>
    <col min="12286" max="12286" width="10.75" style="46" customWidth="1"/>
    <col min="12287" max="12287" width="8.625" style="46" customWidth="1"/>
    <col min="12288" max="12288" width="9" style="46" customWidth="1"/>
    <col min="12289" max="12289" width="13.375" style="46" customWidth="1"/>
    <col min="12290" max="12290" width="17.125" style="46" customWidth="1"/>
    <col min="12291" max="12291" width="13.25" style="46" customWidth="1"/>
    <col min="12292" max="12292" width="17.375" style="46" customWidth="1"/>
    <col min="12293" max="12293" width="13.125" style="46" customWidth="1"/>
    <col min="12294" max="12294" width="16.5" style="46" customWidth="1"/>
    <col min="12295" max="12295" width="13.25" style="46" customWidth="1"/>
    <col min="12296" max="12296" width="17.125" style="46" customWidth="1"/>
    <col min="12297" max="12297" width="91.875" style="46" customWidth="1"/>
    <col min="12298" max="12298" width="157.375" style="46" customWidth="1"/>
    <col min="12299" max="12539" width="9" style="46"/>
    <col min="12540" max="12540" width="8.875" style="46" customWidth="1"/>
    <col min="12541" max="12541" width="72.75" style="46" customWidth="1"/>
    <col min="12542" max="12542" width="10.75" style="46" customWidth="1"/>
    <col min="12543" max="12543" width="8.625" style="46" customWidth="1"/>
    <col min="12544" max="12544" width="9" style="46" customWidth="1"/>
    <col min="12545" max="12545" width="13.375" style="46" customWidth="1"/>
    <col min="12546" max="12546" width="17.125" style="46" customWidth="1"/>
    <col min="12547" max="12547" width="13.25" style="46" customWidth="1"/>
    <col min="12548" max="12548" width="17.375" style="46" customWidth="1"/>
    <col min="12549" max="12549" width="13.125" style="46" customWidth="1"/>
    <col min="12550" max="12550" width="16.5" style="46" customWidth="1"/>
    <col min="12551" max="12551" width="13.25" style="46" customWidth="1"/>
    <col min="12552" max="12552" width="17.125" style="46" customWidth="1"/>
    <col min="12553" max="12553" width="91.875" style="46" customWidth="1"/>
    <col min="12554" max="12554" width="157.375" style="46" customWidth="1"/>
    <col min="12555" max="12795" width="9" style="46"/>
    <col min="12796" max="12796" width="8.875" style="46" customWidth="1"/>
    <col min="12797" max="12797" width="72.75" style="46" customWidth="1"/>
    <col min="12798" max="12798" width="10.75" style="46" customWidth="1"/>
    <col min="12799" max="12799" width="8.625" style="46" customWidth="1"/>
    <col min="12800" max="12800" width="9" style="46" customWidth="1"/>
    <col min="12801" max="12801" width="13.375" style="46" customWidth="1"/>
    <col min="12802" max="12802" width="17.125" style="46" customWidth="1"/>
    <col min="12803" max="12803" width="13.25" style="46" customWidth="1"/>
    <col min="12804" max="12804" width="17.375" style="46" customWidth="1"/>
    <col min="12805" max="12805" width="13.125" style="46" customWidth="1"/>
    <col min="12806" max="12806" width="16.5" style="46" customWidth="1"/>
    <col min="12807" max="12807" width="13.25" style="46" customWidth="1"/>
    <col min="12808" max="12808" width="17.125" style="46" customWidth="1"/>
    <col min="12809" max="12809" width="91.875" style="46" customWidth="1"/>
    <col min="12810" max="12810" width="157.375" style="46" customWidth="1"/>
    <col min="12811" max="13051" width="9" style="46"/>
    <col min="13052" max="13052" width="8.875" style="46" customWidth="1"/>
    <col min="13053" max="13053" width="72.75" style="46" customWidth="1"/>
    <col min="13054" max="13054" width="10.75" style="46" customWidth="1"/>
    <col min="13055" max="13055" width="8.625" style="46" customWidth="1"/>
    <col min="13056" max="13056" width="9" style="46" customWidth="1"/>
    <col min="13057" max="13057" width="13.375" style="46" customWidth="1"/>
    <col min="13058" max="13058" width="17.125" style="46" customWidth="1"/>
    <col min="13059" max="13059" width="13.25" style="46" customWidth="1"/>
    <col min="13060" max="13060" width="17.375" style="46" customWidth="1"/>
    <col min="13061" max="13061" width="13.125" style="46" customWidth="1"/>
    <col min="13062" max="13062" width="16.5" style="46" customWidth="1"/>
    <col min="13063" max="13063" width="13.25" style="46" customWidth="1"/>
    <col min="13064" max="13064" width="17.125" style="46" customWidth="1"/>
    <col min="13065" max="13065" width="91.875" style="46" customWidth="1"/>
    <col min="13066" max="13066" width="157.375" style="46" customWidth="1"/>
    <col min="13067" max="13307" width="9" style="46"/>
    <col min="13308" max="13308" width="8.875" style="46" customWidth="1"/>
    <col min="13309" max="13309" width="72.75" style="46" customWidth="1"/>
    <col min="13310" max="13310" width="10.75" style="46" customWidth="1"/>
    <col min="13311" max="13311" width="8.625" style="46" customWidth="1"/>
    <col min="13312" max="13312" width="9" style="46" customWidth="1"/>
    <col min="13313" max="13313" width="13.375" style="46" customWidth="1"/>
    <col min="13314" max="13314" width="17.125" style="46" customWidth="1"/>
    <col min="13315" max="13315" width="13.25" style="46" customWidth="1"/>
    <col min="13316" max="13316" width="17.375" style="46" customWidth="1"/>
    <col min="13317" max="13317" width="13.125" style="46" customWidth="1"/>
    <col min="13318" max="13318" width="16.5" style="46" customWidth="1"/>
    <col min="13319" max="13319" width="13.25" style="46" customWidth="1"/>
    <col min="13320" max="13320" width="17.125" style="46" customWidth="1"/>
    <col min="13321" max="13321" width="91.875" style="46" customWidth="1"/>
    <col min="13322" max="13322" width="157.375" style="46" customWidth="1"/>
    <col min="13323" max="13563" width="9" style="46"/>
    <col min="13564" max="13564" width="8.875" style="46" customWidth="1"/>
    <col min="13565" max="13565" width="72.75" style="46" customWidth="1"/>
    <col min="13566" max="13566" width="10.75" style="46" customWidth="1"/>
    <col min="13567" max="13567" width="8.625" style="46" customWidth="1"/>
    <col min="13568" max="13568" width="9" style="46" customWidth="1"/>
    <col min="13569" max="13569" width="13.375" style="46" customWidth="1"/>
    <col min="13570" max="13570" width="17.125" style="46" customWidth="1"/>
    <col min="13571" max="13571" width="13.25" style="46" customWidth="1"/>
    <col min="13572" max="13572" width="17.375" style="46" customWidth="1"/>
    <col min="13573" max="13573" width="13.125" style="46" customWidth="1"/>
    <col min="13574" max="13574" width="16.5" style="46" customWidth="1"/>
    <col min="13575" max="13575" width="13.25" style="46" customWidth="1"/>
    <col min="13576" max="13576" width="17.125" style="46" customWidth="1"/>
    <col min="13577" max="13577" width="91.875" style="46" customWidth="1"/>
    <col min="13578" max="13578" width="157.375" style="46" customWidth="1"/>
    <col min="13579" max="13819" width="9" style="46"/>
    <col min="13820" max="13820" width="8.875" style="46" customWidth="1"/>
    <col min="13821" max="13821" width="72.75" style="46" customWidth="1"/>
    <col min="13822" max="13822" width="10.75" style="46" customWidth="1"/>
    <col min="13823" max="13823" width="8.625" style="46" customWidth="1"/>
    <col min="13824" max="13824" width="9" style="46" customWidth="1"/>
    <col min="13825" max="13825" width="13.375" style="46" customWidth="1"/>
    <col min="13826" max="13826" width="17.125" style="46" customWidth="1"/>
    <col min="13827" max="13827" width="13.25" style="46" customWidth="1"/>
    <col min="13828" max="13828" width="17.375" style="46" customWidth="1"/>
    <col min="13829" max="13829" width="13.125" style="46" customWidth="1"/>
    <col min="13830" max="13830" width="16.5" style="46" customWidth="1"/>
    <col min="13831" max="13831" width="13.25" style="46" customWidth="1"/>
    <col min="13832" max="13832" width="17.125" style="46" customWidth="1"/>
    <col min="13833" max="13833" width="91.875" style="46" customWidth="1"/>
    <col min="13834" max="13834" width="157.375" style="46" customWidth="1"/>
    <col min="13835" max="14075" width="9" style="46"/>
    <col min="14076" max="14076" width="8.875" style="46" customWidth="1"/>
    <col min="14077" max="14077" width="72.75" style="46" customWidth="1"/>
    <col min="14078" max="14078" width="10.75" style="46" customWidth="1"/>
    <col min="14079" max="14079" width="8.625" style="46" customWidth="1"/>
    <col min="14080" max="14080" width="9" style="46" customWidth="1"/>
    <col min="14081" max="14081" width="13.375" style="46" customWidth="1"/>
    <col min="14082" max="14082" width="17.125" style="46" customWidth="1"/>
    <col min="14083" max="14083" width="13.25" style="46" customWidth="1"/>
    <col min="14084" max="14084" width="17.375" style="46" customWidth="1"/>
    <col min="14085" max="14085" width="13.125" style="46" customWidth="1"/>
    <col min="14086" max="14086" width="16.5" style="46" customWidth="1"/>
    <col min="14087" max="14087" width="13.25" style="46" customWidth="1"/>
    <col min="14088" max="14088" width="17.125" style="46" customWidth="1"/>
    <col min="14089" max="14089" width="91.875" style="46" customWidth="1"/>
    <col min="14090" max="14090" width="157.375" style="46" customWidth="1"/>
    <col min="14091" max="14331" width="9" style="46"/>
    <col min="14332" max="14332" width="8.875" style="46" customWidth="1"/>
    <col min="14333" max="14333" width="72.75" style="46" customWidth="1"/>
    <col min="14334" max="14334" width="10.75" style="46" customWidth="1"/>
    <col min="14335" max="14335" width="8.625" style="46" customWidth="1"/>
    <col min="14336" max="14336" width="9" style="46" customWidth="1"/>
    <col min="14337" max="14337" width="13.375" style="46" customWidth="1"/>
    <col min="14338" max="14338" width="17.125" style="46" customWidth="1"/>
    <col min="14339" max="14339" width="13.25" style="46" customWidth="1"/>
    <col min="14340" max="14340" width="17.375" style="46" customWidth="1"/>
    <col min="14341" max="14341" width="13.125" style="46" customWidth="1"/>
    <col min="14342" max="14342" width="16.5" style="46" customWidth="1"/>
    <col min="14343" max="14343" width="13.25" style="46" customWidth="1"/>
    <col min="14344" max="14344" width="17.125" style="46" customWidth="1"/>
    <col min="14345" max="14345" width="91.875" style="46" customWidth="1"/>
    <col min="14346" max="14346" width="157.375" style="46" customWidth="1"/>
    <col min="14347" max="14587" width="9" style="46"/>
    <col min="14588" max="14588" width="8.875" style="46" customWidth="1"/>
    <col min="14589" max="14589" width="72.75" style="46" customWidth="1"/>
    <col min="14590" max="14590" width="10.75" style="46" customWidth="1"/>
    <col min="14591" max="14591" width="8.625" style="46" customWidth="1"/>
    <col min="14592" max="14592" width="9" style="46" customWidth="1"/>
    <col min="14593" max="14593" width="13.375" style="46" customWidth="1"/>
    <col min="14594" max="14594" width="17.125" style="46" customWidth="1"/>
    <col min="14595" max="14595" width="13.25" style="46" customWidth="1"/>
    <col min="14596" max="14596" width="17.375" style="46" customWidth="1"/>
    <col min="14597" max="14597" width="13.125" style="46" customWidth="1"/>
    <col min="14598" max="14598" width="16.5" style="46" customWidth="1"/>
    <col min="14599" max="14599" width="13.25" style="46" customWidth="1"/>
    <col min="14600" max="14600" width="17.125" style="46" customWidth="1"/>
    <col min="14601" max="14601" width="91.875" style="46" customWidth="1"/>
    <col min="14602" max="14602" width="157.375" style="46" customWidth="1"/>
    <col min="14603" max="14843" width="9" style="46"/>
    <col min="14844" max="14844" width="8.875" style="46" customWidth="1"/>
    <col min="14845" max="14845" width="72.75" style="46" customWidth="1"/>
    <col min="14846" max="14846" width="10.75" style="46" customWidth="1"/>
    <col min="14847" max="14847" width="8.625" style="46" customWidth="1"/>
    <col min="14848" max="14848" width="9" style="46" customWidth="1"/>
    <col min="14849" max="14849" width="13.375" style="46" customWidth="1"/>
    <col min="14850" max="14850" width="17.125" style="46" customWidth="1"/>
    <col min="14851" max="14851" width="13.25" style="46" customWidth="1"/>
    <col min="14852" max="14852" width="17.375" style="46" customWidth="1"/>
    <col min="14853" max="14853" width="13.125" style="46" customWidth="1"/>
    <col min="14854" max="14854" width="16.5" style="46" customWidth="1"/>
    <col min="14855" max="14855" width="13.25" style="46" customWidth="1"/>
    <col min="14856" max="14856" width="17.125" style="46" customWidth="1"/>
    <col min="14857" max="14857" width="91.875" style="46" customWidth="1"/>
    <col min="14858" max="14858" width="157.375" style="46" customWidth="1"/>
    <col min="14859" max="15099" width="9" style="46"/>
    <col min="15100" max="15100" width="8.875" style="46" customWidth="1"/>
    <col min="15101" max="15101" width="72.75" style="46" customWidth="1"/>
    <col min="15102" max="15102" width="10.75" style="46" customWidth="1"/>
    <col min="15103" max="15103" width="8.625" style="46" customWidth="1"/>
    <col min="15104" max="15104" width="9" style="46" customWidth="1"/>
    <col min="15105" max="15105" width="13.375" style="46" customWidth="1"/>
    <col min="15106" max="15106" width="17.125" style="46" customWidth="1"/>
    <col min="15107" max="15107" width="13.25" style="46" customWidth="1"/>
    <col min="15108" max="15108" width="17.375" style="46" customWidth="1"/>
    <col min="15109" max="15109" width="13.125" style="46" customWidth="1"/>
    <col min="15110" max="15110" width="16.5" style="46" customWidth="1"/>
    <col min="15111" max="15111" width="13.25" style="46" customWidth="1"/>
    <col min="15112" max="15112" width="17.125" style="46" customWidth="1"/>
    <col min="15113" max="15113" width="91.875" style="46" customWidth="1"/>
    <col min="15114" max="15114" width="157.375" style="46" customWidth="1"/>
    <col min="15115" max="15355" width="9" style="46"/>
    <col min="15356" max="15356" width="8.875" style="46" customWidth="1"/>
    <col min="15357" max="15357" width="72.75" style="46" customWidth="1"/>
    <col min="15358" max="15358" width="10.75" style="46" customWidth="1"/>
    <col min="15359" max="15359" width="8.625" style="46" customWidth="1"/>
    <col min="15360" max="15360" width="9" style="46" customWidth="1"/>
    <col min="15361" max="15361" width="13.375" style="46" customWidth="1"/>
    <col min="15362" max="15362" width="17.125" style="46" customWidth="1"/>
    <col min="15363" max="15363" width="13.25" style="46" customWidth="1"/>
    <col min="15364" max="15364" width="17.375" style="46" customWidth="1"/>
    <col min="15365" max="15365" width="13.125" style="46" customWidth="1"/>
    <col min="15366" max="15366" width="16.5" style="46" customWidth="1"/>
    <col min="15367" max="15367" width="13.25" style="46" customWidth="1"/>
    <col min="15368" max="15368" width="17.125" style="46" customWidth="1"/>
    <col min="15369" max="15369" width="91.875" style="46" customWidth="1"/>
    <col min="15370" max="15370" width="157.375" style="46" customWidth="1"/>
    <col min="15371" max="15611" width="9" style="46"/>
    <col min="15612" max="15612" width="8.875" style="46" customWidth="1"/>
    <col min="15613" max="15613" width="72.75" style="46" customWidth="1"/>
    <col min="15614" max="15614" width="10.75" style="46" customWidth="1"/>
    <col min="15615" max="15615" width="8.625" style="46" customWidth="1"/>
    <col min="15616" max="15616" width="9" style="46" customWidth="1"/>
    <col min="15617" max="15617" width="13.375" style="46" customWidth="1"/>
    <col min="15618" max="15618" width="17.125" style="46" customWidth="1"/>
    <col min="15619" max="15619" width="13.25" style="46" customWidth="1"/>
    <col min="15620" max="15620" width="17.375" style="46" customWidth="1"/>
    <col min="15621" max="15621" width="13.125" style="46" customWidth="1"/>
    <col min="15622" max="15622" width="16.5" style="46" customWidth="1"/>
    <col min="15623" max="15623" width="13.25" style="46" customWidth="1"/>
    <col min="15624" max="15624" width="17.125" style="46" customWidth="1"/>
    <col min="15625" max="15625" width="91.875" style="46" customWidth="1"/>
    <col min="15626" max="15626" width="157.375" style="46" customWidth="1"/>
    <col min="15627" max="15867" width="9" style="46"/>
    <col min="15868" max="15868" width="8.875" style="46" customWidth="1"/>
    <col min="15869" max="15869" width="72.75" style="46" customWidth="1"/>
    <col min="15870" max="15870" width="10.75" style="46" customWidth="1"/>
    <col min="15871" max="15871" width="8.625" style="46" customWidth="1"/>
    <col min="15872" max="15872" width="9" style="46" customWidth="1"/>
    <col min="15873" max="15873" width="13.375" style="46" customWidth="1"/>
    <col min="15874" max="15874" width="17.125" style="46" customWidth="1"/>
    <col min="15875" max="15875" width="13.25" style="46" customWidth="1"/>
    <col min="15876" max="15876" width="17.375" style="46" customWidth="1"/>
    <col min="15877" max="15877" width="13.125" style="46" customWidth="1"/>
    <col min="15878" max="15878" width="16.5" style="46" customWidth="1"/>
    <col min="15879" max="15879" width="13.25" style="46" customWidth="1"/>
    <col min="15880" max="15880" width="17.125" style="46" customWidth="1"/>
    <col min="15881" max="15881" width="91.875" style="46" customWidth="1"/>
    <col min="15882" max="15882" width="157.375" style="46" customWidth="1"/>
    <col min="15883" max="16123" width="9" style="46"/>
    <col min="16124" max="16124" width="8.875" style="46" customWidth="1"/>
    <col min="16125" max="16125" width="72.75" style="46" customWidth="1"/>
    <col min="16126" max="16126" width="10.75" style="46" customWidth="1"/>
    <col min="16127" max="16127" width="8.625" style="46" customWidth="1"/>
    <col min="16128" max="16128" width="9" style="46" customWidth="1"/>
    <col min="16129" max="16129" width="13.375" style="46" customWidth="1"/>
    <col min="16130" max="16130" width="17.125" style="46" customWidth="1"/>
    <col min="16131" max="16131" width="13.25" style="46" customWidth="1"/>
    <col min="16132" max="16132" width="17.375" style="46" customWidth="1"/>
    <col min="16133" max="16133" width="13.125" style="46" customWidth="1"/>
    <col min="16134" max="16134" width="16.5" style="46" customWidth="1"/>
    <col min="16135" max="16135" width="13.25" style="46" customWidth="1"/>
    <col min="16136" max="16136" width="17.125" style="46" customWidth="1"/>
    <col min="16137" max="16137" width="91.875" style="46" customWidth="1"/>
    <col min="16138" max="16138" width="157.375" style="46" customWidth="1"/>
    <col min="16139" max="16384" width="9" style="46"/>
  </cols>
  <sheetData>
    <row r="1" spans="1:47" ht="22.5" x14ac:dyDescent="0.25">
      <c r="A1" s="35"/>
      <c r="B1" s="35"/>
      <c r="C1" s="35"/>
      <c r="D1" s="35"/>
      <c r="E1" s="35"/>
      <c r="F1" s="35"/>
      <c r="G1" s="35"/>
      <c r="H1" s="35"/>
      <c r="I1" s="49" t="s">
        <v>155</v>
      </c>
      <c r="K1" s="35"/>
      <c r="L1" s="164"/>
      <c r="M1" s="164"/>
      <c r="N1" s="164"/>
      <c r="O1" s="164"/>
      <c r="P1" s="164"/>
      <c r="Q1" s="164"/>
      <c r="R1" s="35"/>
      <c r="S1" s="164"/>
      <c r="T1" s="164"/>
      <c r="U1" s="164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O1" s="35"/>
      <c r="AP1" s="35"/>
      <c r="AQ1" s="35"/>
      <c r="AR1" s="35"/>
      <c r="AS1" s="35"/>
      <c r="AT1" s="35"/>
      <c r="AU1" s="35"/>
    </row>
    <row r="2" spans="1:47" ht="22.5" x14ac:dyDescent="0.3">
      <c r="A2" s="35"/>
      <c r="B2" s="35"/>
      <c r="C2" s="35"/>
      <c r="D2" s="35"/>
      <c r="E2" s="35"/>
      <c r="F2" s="35"/>
      <c r="G2" s="35"/>
      <c r="H2" s="35"/>
      <c r="I2" s="50" t="s">
        <v>157</v>
      </c>
      <c r="K2" s="35"/>
      <c r="L2" s="164"/>
      <c r="M2" s="164"/>
      <c r="N2" s="164"/>
      <c r="O2" s="164"/>
      <c r="P2" s="164"/>
      <c r="Q2" s="164"/>
      <c r="R2" s="35"/>
      <c r="S2" s="164"/>
      <c r="T2" s="164"/>
      <c r="U2" s="164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O2" s="35"/>
      <c r="AP2" s="35"/>
      <c r="AQ2" s="35"/>
      <c r="AR2" s="35"/>
      <c r="AS2" s="35"/>
      <c r="AT2" s="35"/>
      <c r="AU2" s="35"/>
    </row>
    <row r="3" spans="1:47" ht="18.75" x14ac:dyDescent="0.3">
      <c r="A3" s="35"/>
      <c r="B3" s="35"/>
      <c r="C3" s="35"/>
      <c r="D3" s="35"/>
      <c r="E3" s="35"/>
      <c r="F3" s="35"/>
      <c r="G3" s="35"/>
      <c r="H3" s="35"/>
      <c r="I3" s="50"/>
      <c r="K3" s="35"/>
      <c r="L3" s="164"/>
      <c r="M3" s="164"/>
      <c r="N3" s="164"/>
      <c r="O3" s="164"/>
      <c r="P3" s="164"/>
      <c r="Q3" s="164"/>
      <c r="R3" s="35"/>
      <c r="S3" s="164"/>
      <c r="T3" s="164"/>
      <c r="U3" s="164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O3" s="35"/>
      <c r="AP3" s="35"/>
      <c r="AQ3" s="35"/>
      <c r="AR3" s="35"/>
      <c r="AS3" s="35"/>
      <c r="AT3" s="35"/>
      <c r="AU3" s="35"/>
    </row>
    <row r="4" spans="1:47" ht="18.75" x14ac:dyDescent="0.3">
      <c r="A4" s="35"/>
      <c r="B4" s="35"/>
      <c r="C4" s="35"/>
      <c r="D4" s="35"/>
      <c r="E4" s="35"/>
      <c r="F4" s="35"/>
      <c r="G4" s="35"/>
      <c r="H4" s="35"/>
      <c r="I4" s="6"/>
      <c r="K4" s="35"/>
      <c r="L4" s="164"/>
      <c r="M4" s="164"/>
      <c r="N4" s="164"/>
      <c r="O4" s="164"/>
      <c r="P4" s="164"/>
      <c r="Q4" s="164"/>
      <c r="R4" s="35"/>
      <c r="S4" s="164"/>
      <c r="T4" s="164"/>
      <c r="U4" s="16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O4" s="35"/>
      <c r="AP4" s="35"/>
      <c r="AQ4" s="35"/>
      <c r="AR4" s="35"/>
      <c r="AS4" s="35"/>
      <c r="AT4" s="35"/>
      <c r="AU4" s="35"/>
    </row>
    <row r="5" spans="1:47" ht="20.25" customHeight="1" x14ac:dyDescent="0.25">
      <c r="A5" s="259" t="s">
        <v>97</v>
      </c>
      <c r="B5" s="259"/>
      <c r="C5" s="259"/>
      <c r="D5" s="259"/>
      <c r="E5" s="259"/>
      <c r="F5" s="259"/>
      <c r="G5" s="259"/>
      <c r="H5" s="259"/>
      <c r="I5" s="259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</row>
    <row r="6" spans="1:47" ht="15.75" customHeight="1" x14ac:dyDescent="0.25">
      <c r="A6" s="260" t="s">
        <v>182</v>
      </c>
      <c r="B6" s="260"/>
      <c r="C6" s="260"/>
      <c r="D6" s="260"/>
      <c r="E6" s="260"/>
      <c r="F6" s="260"/>
      <c r="G6" s="260"/>
      <c r="H6" s="260"/>
      <c r="I6" s="260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35"/>
      <c r="AP6" s="35"/>
      <c r="AQ6" s="35"/>
      <c r="AR6" s="35"/>
      <c r="AS6" s="35"/>
      <c r="AT6" s="35"/>
      <c r="AU6" s="35"/>
    </row>
    <row r="7" spans="1:47" ht="24.75" customHeight="1" x14ac:dyDescent="0.25">
      <c r="A7" s="261" t="s">
        <v>317</v>
      </c>
      <c r="B7" s="261"/>
      <c r="C7" s="261"/>
      <c r="D7" s="261"/>
      <c r="E7" s="261"/>
      <c r="F7" s="261"/>
      <c r="G7" s="261"/>
      <c r="H7" s="261"/>
      <c r="I7" s="261"/>
    </row>
    <row r="8" spans="1:47" ht="7.5" customHeight="1" x14ac:dyDescent="0.25">
      <c r="A8" s="262"/>
      <c r="B8" s="262"/>
      <c r="C8" s="262"/>
      <c r="D8" s="262"/>
      <c r="E8" s="262"/>
      <c r="F8" s="262"/>
      <c r="G8" s="262"/>
      <c r="H8" s="262"/>
      <c r="I8" s="262"/>
    </row>
    <row r="9" spans="1:47" x14ac:dyDescent="0.25">
      <c r="A9" s="263" t="s">
        <v>103</v>
      </c>
      <c r="B9" s="263"/>
      <c r="C9" s="263"/>
      <c r="D9" s="263"/>
      <c r="E9" s="263"/>
      <c r="F9" s="263"/>
      <c r="G9" s="263"/>
      <c r="H9" s="263"/>
      <c r="I9" s="263"/>
    </row>
    <row r="10" spans="1:47" ht="15.75" customHeight="1" x14ac:dyDescent="0.25">
      <c r="A10" s="250"/>
      <c r="B10" s="250"/>
      <c r="C10" s="250"/>
      <c r="D10" s="250"/>
      <c r="E10" s="250"/>
      <c r="F10" s="250"/>
      <c r="G10" s="250"/>
      <c r="H10" s="250"/>
      <c r="I10" s="250"/>
    </row>
    <row r="11" spans="1:47" ht="18" customHeight="1" x14ac:dyDescent="0.25">
      <c r="A11" s="261" t="s">
        <v>223</v>
      </c>
      <c r="B11" s="261"/>
      <c r="C11" s="261"/>
      <c r="D11" s="261"/>
      <c r="E11" s="261"/>
      <c r="F11" s="261"/>
      <c r="G11" s="261"/>
      <c r="H11" s="261"/>
      <c r="I11" s="261"/>
      <c r="M11" s="45"/>
      <c r="R11" s="45"/>
      <c r="W11" s="45"/>
      <c r="AB11" s="45"/>
    </row>
    <row r="12" spans="1:47" x14ac:dyDescent="0.25">
      <c r="A12" s="253" t="s">
        <v>142</v>
      </c>
      <c r="B12" s="253"/>
      <c r="C12" s="253"/>
      <c r="D12" s="253"/>
      <c r="E12" s="253"/>
      <c r="F12" s="253"/>
      <c r="G12" s="253"/>
      <c r="H12" s="253"/>
      <c r="I12" s="253"/>
    </row>
    <row r="13" spans="1:47" x14ac:dyDescent="0.25">
      <c r="A13" s="46"/>
      <c r="B13" s="46"/>
      <c r="I13" s="81" t="s">
        <v>143</v>
      </c>
      <c r="W13" s="98"/>
      <c r="X13" s="98"/>
      <c r="Y13" s="98"/>
      <c r="Z13" s="98"/>
      <c r="AA13" s="98"/>
    </row>
    <row r="14" spans="1:47" x14ac:dyDescent="0.25">
      <c r="A14" s="254" t="s">
        <v>224</v>
      </c>
      <c r="B14" s="255" t="s">
        <v>225</v>
      </c>
      <c r="C14" s="138" t="s">
        <v>203</v>
      </c>
      <c r="D14" s="138" t="s">
        <v>204</v>
      </c>
      <c r="E14" s="256" t="s">
        <v>252</v>
      </c>
      <c r="F14" s="257"/>
      <c r="G14" s="256" t="s">
        <v>293</v>
      </c>
      <c r="H14" s="257"/>
      <c r="I14" s="258" t="s">
        <v>226</v>
      </c>
      <c r="J14" s="258"/>
      <c r="W14" s="98"/>
      <c r="X14" s="98"/>
      <c r="Y14" s="98"/>
      <c r="Z14" s="98"/>
      <c r="AA14" s="98"/>
    </row>
    <row r="15" spans="1:47" ht="44.25" customHeight="1" x14ac:dyDescent="0.25">
      <c r="A15" s="254"/>
      <c r="B15" s="255"/>
      <c r="C15" s="167" t="s">
        <v>93</v>
      </c>
      <c r="D15" s="138" t="s">
        <v>93</v>
      </c>
      <c r="E15" s="138" t="s">
        <v>93</v>
      </c>
      <c r="F15" s="138" t="s">
        <v>313</v>
      </c>
      <c r="G15" s="138" t="s">
        <v>93</v>
      </c>
      <c r="H15" s="138" t="s">
        <v>313</v>
      </c>
      <c r="I15" s="138" t="s">
        <v>10</v>
      </c>
      <c r="J15" s="138" t="s">
        <v>313</v>
      </c>
    </row>
    <row r="16" spans="1:47" x14ac:dyDescent="0.25">
      <c r="A16" s="82">
        <v>1</v>
      </c>
      <c r="B16" s="191">
        <f>A16+1</f>
        <v>2</v>
      </c>
      <c r="C16" s="191">
        <f t="shared" ref="C16:J16" si="0">B16+1</f>
        <v>3</v>
      </c>
      <c r="D16" s="191">
        <f t="shared" si="0"/>
        <v>4</v>
      </c>
      <c r="E16" s="191">
        <f t="shared" si="0"/>
        <v>5</v>
      </c>
      <c r="F16" s="191">
        <f t="shared" si="0"/>
        <v>6</v>
      </c>
      <c r="G16" s="191">
        <f t="shared" si="0"/>
        <v>7</v>
      </c>
      <c r="H16" s="191">
        <f t="shared" si="0"/>
        <v>8</v>
      </c>
      <c r="I16" s="191">
        <f t="shared" si="0"/>
        <v>9</v>
      </c>
      <c r="J16" s="191">
        <f t="shared" si="0"/>
        <v>10</v>
      </c>
    </row>
    <row r="17" spans="1:10" s="139" customFormat="1" ht="30.75" customHeight="1" x14ac:dyDescent="0.25">
      <c r="A17" s="251" t="s">
        <v>123</v>
      </c>
      <c r="B17" s="251"/>
      <c r="C17" s="142" t="e">
        <f>C18</f>
        <v>#REF!</v>
      </c>
      <c r="D17" s="142">
        <f t="shared" ref="D17:J17" si="1">D18</f>
        <v>14.324626848764161</v>
      </c>
      <c r="E17" s="142">
        <f t="shared" si="1"/>
        <v>337.85539553276112</v>
      </c>
      <c r="F17" s="142">
        <f t="shared" si="1"/>
        <v>181.21359183432364</v>
      </c>
      <c r="G17" s="142">
        <f t="shared" si="1"/>
        <v>354.86977692798729</v>
      </c>
      <c r="H17" s="142">
        <f t="shared" si="1"/>
        <v>201.40267397729804</v>
      </c>
      <c r="I17" s="142">
        <f t="shared" si="1"/>
        <v>707.04979930951254</v>
      </c>
      <c r="J17" s="142">
        <f t="shared" si="1"/>
        <v>396.94089266038583</v>
      </c>
    </row>
    <row r="18" spans="1:10" x14ac:dyDescent="0.25">
      <c r="A18" s="83" t="s">
        <v>109</v>
      </c>
      <c r="B18" s="77" t="s">
        <v>153</v>
      </c>
      <c r="C18" s="141" t="e">
        <f>C19+C29+C39+C40</f>
        <v>#REF!</v>
      </c>
      <c r="D18" s="141">
        <f t="shared" ref="D18:G18" si="2">D19+D29+D39+D40</f>
        <v>14.324626848764161</v>
      </c>
      <c r="E18" s="141">
        <f t="shared" si="2"/>
        <v>337.85539553276112</v>
      </c>
      <c r="F18" s="141">
        <f t="shared" ref="F18:H18" si="3">F19+F29+F39+F40</f>
        <v>181.21359183432364</v>
      </c>
      <c r="G18" s="141">
        <f t="shared" si="2"/>
        <v>354.86977692798729</v>
      </c>
      <c r="H18" s="141">
        <f t="shared" si="3"/>
        <v>201.40267397729804</v>
      </c>
      <c r="I18" s="143">
        <f>D18+E18+G18</f>
        <v>707.04979930951254</v>
      </c>
      <c r="J18" s="141">
        <f>D18+F18+H18</f>
        <v>396.94089266038583</v>
      </c>
    </row>
    <row r="19" spans="1:10" x14ac:dyDescent="0.25">
      <c r="A19" s="83" t="s">
        <v>110</v>
      </c>
      <c r="B19" s="78" t="s">
        <v>124</v>
      </c>
      <c r="C19" s="141"/>
      <c r="D19" s="141">
        <f>D20+D24+D28</f>
        <v>0</v>
      </c>
      <c r="E19" s="141">
        <f t="shared" ref="E19:I19" si="4">E20+E24+E28</f>
        <v>250.74820847633626</v>
      </c>
      <c r="F19" s="141">
        <f t="shared" ref="F19:H19" si="5">F20+F24+F28</f>
        <v>130.60620723111174</v>
      </c>
      <c r="G19" s="141">
        <f t="shared" si="4"/>
        <v>235.98351896489041</v>
      </c>
      <c r="H19" s="141">
        <f t="shared" si="5"/>
        <v>147.93194340703309</v>
      </c>
      <c r="I19" s="141">
        <f t="shared" si="4"/>
        <v>486.73172744122667</v>
      </c>
      <c r="J19" s="141">
        <f>D19+F19+H19</f>
        <v>278.53815063814483</v>
      </c>
    </row>
    <row r="20" spans="1:10" ht="31.5" x14ac:dyDescent="0.25">
      <c r="A20" s="83" t="s">
        <v>111</v>
      </c>
      <c r="B20" s="79" t="s">
        <v>229</v>
      </c>
      <c r="C20" s="141"/>
      <c r="D20" s="141">
        <f>IF(D73&lt;0,0,D73)</f>
        <v>0</v>
      </c>
      <c r="E20" s="141">
        <f>IF(E73&lt;0,0,E73)</f>
        <v>250.74820847633626</v>
      </c>
      <c r="F20" s="141">
        <f>IF(F73&lt;0,0,F73)</f>
        <v>130.60620723111174</v>
      </c>
      <c r="G20" s="141">
        <f>IF(G73&lt;0,0,G73)</f>
        <v>235.98351896489041</v>
      </c>
      <c r="H20" s="141">
        <f>IF(H73&lt;0,0,H73)</f>
        <v>147.93194340703309</v>
      </c>
      <c r="I20" s="143">
        <f>D20+E20+G20</f>
        <v>486.73172744122667</v>
      </c>
      <c r="J20" s="141">
        <f>D20+F20+H20</f>
        <v>278.53815063814483</v>
      </c>
    </row>
    <row r="21" spans="1:10" hidden="1" outlineLevel="1" x14ac:dyDescent="0.25">
      <c r="A21" s="83"/>
      <c r="B21" s="80"/>
      <c r="C21" s="141"/>
      <c r="D21" s="141"/>
      <c r="E21" s="141"/>
      <c r="F21" s="141"/>
      <c r="G21" s="141"/>
      <c r="H21" s="141"/>
      <c r="I21" s="143"/>
      <c r="J21" s="141"/>
    </row>
    <row r="22" spans="1:10" hidden="1" outlineLevel="1" x14ac:dyDescent="0.25">
      <c r="A22" s="83"/>
      <c r="B22" s="80"/>
      <c r="C22" s="141"/>
      <c r="D22" s="141"/>
      <c r="E22" s="141"/>
      <c r="F22" s="141"/>
      <c r="G22" s="141"/>
      <c r="H22" s="141"/>
      <c r="I22" s="141"/>
      <c r="J22" s="141"/>
    </row>
    <row r="23" spans="1:10" hidden="1" outlineLevel="1" x14ac:dyDescent="0.25">
      <c r="A23" s="83"/>
      <c r="B23" s="80"/>
      <c r="C23" s="141"/>
      <c r="D23" s="141"/>
      <c r="E23" s="141"/>
      <c r="F23" s="141"/>
      <c r="G23" s="141"/>
      <c r="H23" s="141"/>
      <c r="I23" s="141"/>
      <c r="J23" s="141"/>
    </row>
    <row r="24" spans="1:10" ht="30.75" customHeight="1" collapsed="1" x14ac:dyDescent="0.25">
      <c r="A24" s="83" t="s">
        <v>112</v>
      </c>
      <c r="B24" s="79" t="s">
        <v>231</v>
      </c>
      <c r="C24" s="141"/>
      <c r="D24" s="141"/>
      <c r="E24" s="141"/>
      <c r="F24" s="141"/>
      <c r="G24" s="141"/>
      <c r="H24" s="141"/>
      <c r="I24" s="141"/>
      <c r="J24" s="141"/>
    </row>
    <row r="25" spans="1:10" ht="20.25" hidden="1" customHeight="1" outlineLevel="1" x14ac:dyDescent="0.25">
      <c r="A25" s="83"/>
      <c r="B25" s="79"/>
      <c r="C25" s="141"/>
      <c r="D25" s="141"/>
      <c r="E25" s="141"/>
      <c r="F25" s="141"/>
      <c r="G25" s="141"/>
      <c r="H25" s="141"/>
      <c r="I25" s="141"/>
      <c r="J25" s="141"/>
    </row>
    <row r="26" spans="1:10" hidden="1" outlineLevel="1" x14ac:dyDescent="0.25">
      <c r="A26" s="83"/>
      <c r="B26" s="80"/>
      <c r="C26" s="141"/>
      <c r="D26" s="141"/>
      <c r="E26" s="141"/>
      <c r="F26" s="141"/>
      <c r="G26" s="141"/>
      <c r="H26" s="141"/>
      <c r="I26" s="141"/>
      <c r="J26" s="141"/>
    </row>
    <row r="27" spans="1:10" hidden="1" outlineLevel="1" x14ac:dyDescent="0.25">
      <c r="A27" s="83"/>
      <c r="B27" s="80"/>
      <c r="C27" s="141"/>
      <c r="D27" s="141"/>
      <c r="E27" s="141"/>
      <c r="F27" s="141"/>
      <c r="G27" s="141"/>
      <c r="H27" s="141"/>
      <c r="I27" s="141"/>
      <c r="J27" s="141"/>
    </row>
    <row r="28" spans="1:10" collapsed="1" x14ac:dyDescent="0.25">
      <c r="A28" s="83" t="s">
        <v>113</v>
      </c>
      <c r="B28" s="79" t="s">
        <v>151</v>
      </c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83" t="s">
        <v>114</v>
      </c>
      <c r="B29" s="79" t="s">
        <v>154</v>
      </c>
      <c r="C29" s="141" t="e">
        <f>C30</f>
        <v>#REF!</v>
      </c>
      <c r="D29" s="141">
        <f t="shared" ref="D29:I30" si="6">D30</f>
        <v>11.937189040636801</v>
      </c>
      <c r="E29" s="141">
        <f t="shared" si="6"/>
        <v>30.797954467631346</v>
      </c>
      <c r="F29" s="141">
        <f t="shared" si="6"/>
        <v>20.405119297491304</v>
      </c>
      <c r="G29" s="141">
        <f t="shared" si="6"/>
        <v>59.741295141765683</v>
      </c>
      <c r="H29" s="141">
        <f t="shared" si="6"/>
        <v>19.903618240715282</v>
      </c>
      <c r="I29" s="141">
        <f t="shared" si="6"/>
        <v>102.47643865003383</v>
      </c>
      <c r="J29" s="141">
        <f>D29+F29+H29</f>
        <v>52.245926578843388</v>
      </c>
    </row>
    <row r="30" spans="1:10" ht="31.5" x14ac:dyDescent="0.25">
      <c r="A30" s="83" t="s">
        <v>125</v>
      </c>
      <c r="B30" s="79" t="s">
        <v>230</v>
      </c>
      <c r="C30" s="141" t="e">
        <f>C31</f>
        <v>#REF!</v>
      </c>
      <c r="D30" s="141">
        <f t="shared" si="6"/>
        <v>11.937189040636801</v>
      </c>
      <c r="E30" s="141">
        <f t="shared" si="6"/>
        <v>30.797954467631346</v>
      </c>
      <c r="F30" s="141">
        <f t="shared" si="6"/>
        <v>20.405119297491304</v>
      </c>
      <c r="G30" s="141">
        <f t="shared" si="6"/>
        <v>59.741295141765683</v>
      </c>
      <c r="H30" s="141">
        <f t="shared" si="6"/>
        <v>19.903618240715282</v>
      </c>
      <c r="I30" s="143">
        <f>D30+E30+G30</f>
        <v>102.47643865003383</v>
      </c>
      <c r="J30" s="141">
        <f>D30+F30+H30</f>
        <v>52.245926578843388</v>
      </c>
    </row>
    <row r="31" spans="1:10" x14ac:dyDescent="0.25">
      <c r="A31" s="83" t="s">
        <v>126</v>
      </c>
      <c r="B31" s="80" t="s">
        <v>227</v>
      </c>
      <c r="C31" s="141" t="e">
        <f>'Приложение 2'!#REF!</f>
        <v>#REF!</v>
      </c>
      <c r="D31" s="141">
        <f>IF(D71&lt;D72,D71,D72)</f>
        <v>11.937189040636801</v>
      </c>
      <c r="E31" s="141">
        <f>IF(E71&lt;E72,E71,E72)</f>
        <v>30.797954467631346</v>
      </c>
      <c r="F31" s="141">
        <f>IF(F71&lt;F72,F71,F72)</f>
        <v>20.405119297491304</v>
      </c>
      <c r="G31" s="141">
        <f>IF(G71&lt;G72,G71,G72)</f>
        <v>59.741295141765683</v>
      </c>
      <c r="H31" s="141">
        <f>IF(H71&lt;H72,H71,H72)</f>
        <v>19.903618240715282</v>
      </c>
      <c r="I31" s="143">
        <f>D31+E31+G31</f>
        <v>102.47643865003383</v>
      </c>
      <c r="J31" s="141">
        <f>D31+F31+H31</f>
        <v>52.245926578843388</v>
      </c>
    </row>
    <row r="32" spans="1:10" hidden="1" outlineLevel="1" x14ac:dyDescent="0.25">
      <c r="A32" s="83"/>
      <c r="B32" s="80"/>
      <c r="C32" s="141"/>
      <c r="D32" s="141"/>
      <c r="E32" s="141"/>
      <c r="F32" s="141"/>
      <c r="G32" s="141"/>
      <c r="H32" s="141"/>
      <c r="I32" s="141"/>
      <c r="J32" s="141"/>
    </row>
    <row r="33" spans="1:10" hidden="1" outlineLevel="1" x14ac:dyDescent="0.25">
      <c r="A33" s="83"/>
      <c r="B33" s="80"/>
      <c r="C33" s="141"/>
      <c r="D33" s="141"/>
      <c r="E33" s="141"/>
      <c r="F33" s="141"/>
      <c r="G33" s="141"/>
      <c r="H33" s="141"/>
      <c r="I33" s="141"/>
      <c r="J33" s="141"/>
    </row>
    <row r="34" spans="1:10" collapsed="1" x14ac:dyDescent="0.25">
      <c r="A34" s="83" t="s">
        <v>127</v>
      </c>
      <c r="B34" s="79" t="s">
        <v>232</v>
      </c>
      <c r="C34" s="141"/>
      <c r="D34" s="141"/>
      <c r="E34" s="141"/>
      <c r="F34" s="141"/>
      <c r="G34" s="141"/>
      <c r="H34" s="141"/>
      <c r="I34" s="141"/>
      <c r="J34" s="141"/>
    </row>
    <row r="35" spans="1:10" ht="31.5" x14ac:dyDescent="0.25">
      <c r="A35" s="83" t="s">
        <v>128</v>
      </c>
      <c r="B35" s="79" t="s">
        <v>147</v>
      </c>
      <c r="C35" s="141"/>
      <c r="D35" s="141"/>
      <c r="E35" s="141"/>
      <c r="F35" s="141"/>
      <c r="G35" s="141"/>
      <c r="H35" s="141"/>
      <c r="I35" s="141"/>
      <c r="J35" s="141"/>
    </row>
    <row r="36" spans="1:10" x14ac:dyDescent="0.25">
      <c r="A36" s="83" t="s">
        <v>129</v>
      </c>
      <c r="B36" s="80" t="s">
        <v>227</v>
      </c>
      <c r="C36" s="141"/>
      <c r="D36" s="141"/>
      <c r="E36" s="141"/>
      <c r="F36" s="141"/>
      <c r="G36" s="141"/>
      <c r="H36" s="141"/>
      <c r="I36" s="141"/>
      <c r="J36" s="141"/>
    </row>
    <row r="37" spans="1:10" hidden="1" outlineLevel="1" x14ac:dyDescent="0.25">
      <c r="A37" s="83"/>
      <c r="B37" s="80"/>
      <c r="C37" s="141"/>
      <c r="D37" s="141"/>
      <c r="E37" s="141"/>
      <c r="F37" s="141"/>
      <c r="G37" s="141"/>
      <c r="H37" s="141"/>
      <c r="I37" s="141"/>
      <c r="J37" s="141"/>
    </row>
    <row r="38" spans="1:10" hidden="1" outlineLevel="1" x14ac:dyDescent="0.25">
      <c r="A38" s="83"/>
      <c r="B38" s="80"/>
      <c r="C38" s="141"/>
      <c r="D38" s="141"/>
      <c r="E38" s="141"/>
      <c r="F38" s="141"/>
      <c r="G38" s="141"/>
      <c r="H38" s="141"/>
      <c r="I38" s="141"/>
      <c r="J38" s="141"/>
    </row>
    <row r="39" spans="1:10" collapsed="1" x14ac:dyDescent="0.25">
      <c r="A39" s="83" t="s">
        <v>130</v>
      </c>
      <c r="B39" s="78" t="s">
        <v>148</v>
      </c>
      <c r="C39" s="141" t="e">
        <f>C31*0.18</f>
        <v>#REF!</v>
      </c>
      <c r="D39" s="141">
        <f>D74</f>
        <v>2.3874378081273604</v>
      </c>
      <c r="E39" s="141">
        <f>E74</f>
        <v>56.30923258879352</v>
      </c>
      <c r="F39" s="141">
        <f>F74</f>
        <v>30.202265305720609</v>
      </c>
      <c r="G39" s="141">
        <f>G74</f>
        <v>59.14496282133122</v>
      </c>
      <c r="H39" s="141">
        <f>H74</f>
        <v>33.567112329549673</v>
      </c>
      <c r="I39" s="143">
        <f>D39+E39+G39</f>
        <v>117.8416332182521</v>
      </c>
      <c r="J39" s="141">
        <f>D39+F39+H39</f>
        <v>66.156815443397647</v>
      </c>
    </row>
    <row r="40" spans="1:10" x14ac:dyDescent="0.25">
      <c r="A40" s="83" t="s">
        <v>131</v>
      </c>
      <c r="B40" s="78" t="s">
        <v>132</v>
      </c>
      <c r="C40" s="141"/>
      <c r="D40" s="141"/>
      <c r="E40" s="141"/>
      <c r="F40" s="141"/>
      <c r="G40" s="141"/>
      <c r="H40" s="141"/>
      <c r="I40" s="143"/>
      <c r="J40" s="141"/>
    </row>
    <row r="41" spans="1:10" x14ac:dyDescent="0.25">
      <c r="A41" s="83" t="s">
        <v>133</v>
      </c>
      <c r="B41" s="79" t="s">
        <v>233</v>
      </c>
      <c r="C41" s="141"/>
      <c r="D41" s="141"/>
      <c r="E41" s="141"/>
      <c r="F41" s="141"/>
      <c r="G41" s="141"/>
      <c r="H41" s="141"/>
      <c r="I41" s="141"/>
      <c r="J41" s="141"/>
    </row>
    <row r="42" spans="1:10" x14ac:dyDescent="0.25">
      <c r="A42" s="83" t="s">
        <v>234</v>
      </c>
      <c r="B42" s="79" t="s">
        <v>235</v>
      </c>
      <c r="C42" s="141"/>
      <c r="D42" s="141"/>
      <c r="E42" s="141"/>
      <c r="F42" s="141"/>
      <c r="G42" s="141"/>
      <c r="H42" s="141"/>
      <c r="I42" s="141"/>
      <c r="J42" s="141"/>
    </row>
    <row r="43" spans="1:10" x14ac:dyDescent="0.25">
      <c r="A43" s="83" t="s">
        <v>115</v>
      </c>
      <c r="B43" s="77" t="s">
        <v>152</v>
      </c>
      <c r="C43" s="141"/>
      <c r="D43" s="141"/>
      <c r="E43" s="141"/>
      <c r="F43" s="141"/>
      <c r="G43" s="141"/>
      <c r="H43" s="141"/>
      <c r="I43" s="141"/>
      <c r="J43" s="141"/>
    </row>
    <row r="44" spans="1:10" hidden="1" outlineLevel="1" x14ac:dyDescent="0.25">
      <c r="A44" s="83" t="s">
        <v>116</v>
      </c>
      <c r="B44" s="78" t="s">
        <v>134</v>
      </c>
      <c r="C44" s="141"/>
      <c r="D44" s="141"/>
      <c r="E44" s="141"/>
      <c r="F44" s="141"/>
      <c r="G44" s="141"/>
      <c r="H44" s="141"/>
      <c r="I44" s="141"/>
    </row>
    <row r="45" spans="1:10" hidden="1" outlineLevel="1" x14ac:dyDescent="0.25">
      <c r="A45" s="83" t="s">
        <v>117</v>
      </c>
      <c r="B45" s="78" t="s">
        <v>135</v>
      </c>
      <c r="C45" s="141"/>
      <c r="D45" s="141"/>
      <c r="E45" s="141"/>
      <c r="F45" s="141"/>
      <c r="G45" s="141"/>
      <c r="H45" s="141"/>
      <c r="I45" s="141"/>
    </row>
    <row r="46" spans="1:10" hidden="1" outlineLevel="1" x14ac:dyDescent="0.25">
      <c r="A46" s="83" t="s">
        <v>118</v>
      </c>
      <c r="B46" s="78" t="s">
        <v>136</v>
      </c>
      <c r="C46" s="141"/>
      <c r="D46" s="141"/>
      <c r="E46" s="141"/>
      <c r="F46" s="141"/>
      <c r="G46" s="141"/>
      <c r="H46" s="141"/>
      <c r="I46" s="141"/>
    </row>
    <row r="47" spans="1:10" hidden="1" outlineLevel="1" x14ac:dyDescent="0.25">
      <c r="A47" s="83" t="s">
        <v>119</v>
      </c>
      <c r="B47" s="78" t="s">
        <v>137</v>
      </c>
      <c r="C47" s="141"/>
      <c r="D47" s="141"/>
      <c r="E47" s="141"/>
      <c r="F47" s="141"/>
      <c r="G47" s="141"/>
      <c r="H47" s="141"/>
      <c r="I47" s="141"/>
    </row>
    <row r="48" spans="1:10" hidden="1" outlineLevel="1" x14ac:dyDescent="0.25">
      <c r="A48" s="83" t="s">
        <v>120</v>
      </c>
      <c r="B48" s="78" t="s">
        <v>236</v>
      </c>
      <c r="C48" s="141"/>
      <c r="D48" s="141"/>
      <c r="E48" s="141"/>
      <c r="F48" s="141"/>
      <c r="G48" s="141"/>
      <c r="H48" s="141"/>
      <c r="I48" s="141"/>
    </row>
    <row r="49" spans="1:40" hidden="1" outlineLevel="1" x14ac:dyDescent="0.25">
      <c r="A49" s="83" t="s">
        <v>138</v>
      </c>
      <c r="B49" s="79" t="s">
        <v>237</v>
      </c>
      <c r="C49" s="141"/>
      <c r="D49" s="141"/>
      <c r="E49" s="141"/>
      <c r="F49" s="141"/>
      <c r="G49" s="141"/>
      <c r="H49" s="141"/>
      <c r="I49" s="141"/>
    </row>
    <row r="50" spans="1:40" ht="33" hidden="1" customHeight="1" outlineLevel="1" x14ac:dyDescent="0.25">
      <c r="A50" s="83" t="s">
        <v>149</v>
      </c>
      <c r="B50" s="80" t="s">
        <v>238</v>
      </c>
      <c r="C50" s="141"/>
      <c r="D50" s="141"/>
      <c r="E50" s="141"/>
      <c r="F50" s="141"/>
      <c r="G50" s="141"/>
      <c r="H50" s="141"/>
      <c r="I50" s="141"/>
    </row>
    <row r="51" spans="1:40" ht="31.5" hidden="1" outlineLevel="1" x14ac:dyDescent="0.25">
      <c r="A51" s="83" t="s">
        <v>139</v>
      </c>
      <c r="B51" s="79" t="s">
        <v>239</v>
      </c>
      <c r="C51" s="141"/>
      <c r="D51" s="141"/>
      <c r="E51" s="141"/>
      <c r="F51" s="141"/>
      <c r="G51" s="141"/>
      <c r="H51" s="141"/>
      <c r="I51" s="141"/>
    </row>
    <row r="52" spans="1:40" ht="47.25" hidden="1" outlineLevel="1" x14ac:dyDescent="0.25">
      <c r="A52" s="83" t="s">
        <v>150</v>
      </c>
      <c r="B52" s="80" t="s">
        <v>240</v>
      </c>
      <c r="C52" s="141"/>
      <c r="D52" s="141"/>
      <c r="E52" s="141"/>
      <c r="F52" s="141"/>
      <c r="G52" s="141"/>
      <c r="H52" s="141"/>
      <c r="I52" s="141"/>
    </row>
    <row r="53" spans="1:40" hidden="1" outlineLevel="1" x14ac:dyDescent="0.25">
      <c r="A53" s="83" t="s">
        <v>121</v>
      </c>
      <c r="B53" s="78" t="s">
        <v>140</v>
      </c>
      <c r="C53" s="141"/>
      <c r="D53" s="141"/>
      <c r="E53" s="141"/>
      <c r="F53" s="141"/>
      <c r="G53" s="141"/>
      <c r="H53" s="141"/>
      <c r="I53" s="141"/>
    </row>
    <row r="54" spans="1:40" hidden="1" outlineLevel="1" x14ac:dyDescent="0.25">
      <c r="A54" s="83" t="s">
        <v>122</v>
      </c>
      <c r="B54" s="78" t="s">
        <v>141</v>
      </c>
      <c r="C54" s="141"/>
      <c r="D54" s="141"/>
      <c r="E54" s="141"/>
      <c r="F54" s="141"/>
      <c r="G54" s="141"/>
      <c r="H54" s="141"/>
      <c r="I54" s="141"/>
    </row>
    <row r="55" spans="1:40" collapsed="1" x14ac:dyDescent="0.25"/>
    <row r="56" spans="1:40" ht="39" hidden="1" customHeight="1" outlineLevel="1" x14ac:dyDescent="0.25">
      <c r="A56" s="212" t="s">
        <v>158</v>
      </c>
      <c r="B56" s="212"/>
      <c r="C56" s="212"/>
      <c r="D56" s="212"/>
      <c r="E56" s="212"/>
      <c r="F56" s="212"/>
      <c r="G56" s="212"/>
      <c r="H56" s="212"/>
      <c r="I56" s="212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</row>
    <row r="57" spans="1:40" ht="37.5" hidden="1" customHeight="1" outlineLevel="1" x14ac:dyDescent="0.25">
      <c r="A57" s="212" t="s">
        <v>156</v>
      </c>
      <c r="B57" s="212"/>
      <c r="C57" s="212"/>
      <c r="D57" s="212"/>
      <c r="E57" s="212"/>
      <c r="F57" s="212"/>
      <c r="G57" s="212"/>
      <c r="H57" s="212"/>
      <c r="I57" s="212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</row>
    <row r="58" spans="1:40" ht="53.25" hidden="1" customHeight="1" outlineLevel="1" x14ac:dyDescent="0.25">
      <c r="A58" s="252" t="s">
        <v>183</v>
      </c>
      <c r="B58" s="252"/>
      <c r="C58" s="252"/>
      <c r="D58" s="252"/>
      <c r="E58" s="252"/>
      <c r="F58" s="252"/>
      <c r="G58" s="252"/>
      <c r="H58" s="252"/>
      <c r="I58" s="25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</row>
    <row r="59" spans="1:40" ht="48.75" hidden="1" customHeight="1" outlineLevel="1" x14ac:dyDescent="0.25">
      <c r="A59" s="252" t="s">
        <v>184</v>
      </c>
      <c r="B59" s="252"/>
      <c r="C59" s="252"/>
      <c r="D59" s="252"/>
      <c r="E59" s="252"/>
      <c r="F59" s="252"/>
      <c r="G59" s="252"/>
      <c r="H59" s="252"/>
      <c r="I59" s="25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</row>
    <row r="60" spans="1:40" ht="144" hidden="1" customHeight="1" outlineLevel="1" x14ac:dyDescent="0.25">
      <c r="A60" s="221" t="s">
        <v>190</v>
      </c>
      <c r="B60" s="221"/>
      <c r="C60" s="221"/>
      <c r="D60" s="221"/>
      <c r="E60" s="221"/>
      <c r="F60" s="221"/>
      <c r="G60" s="221"/>
      <c r="H60" s="221"/>
      <c r="I60" s="221"/>
      <c r="J60" s="162"/>
    </row>
    <row r="61" spans="1:40" ht="132" hidden="1" customHeight="1" outlineLevel="1" x14ac:dyDescent="0.25">
      <c r="A61" s="249" t="s">
        <v>185</v>
      </c>
      <c r="B61" s="249"/>
      <c r="C61" s="249"/>
      <c r="D61" s="249"/>
      <c r="E61" s="249"/>
      <c r="F61" s="249"/>
      <c r="G61" s="249"/>
      <c r="H61" s="249"/>
      <c r="I61" s="249"/>
    </row>
    <row r="62" spans="1:40" collapsed="1" x14ac:dyDescent="0.25"/>
    <row r="63" spans="1:40" x14ac:dyDescent="0.25">
      <c r="C63" s="168"/>
      <c r="D63" s="168"/>
      <c r="E63" s="168"/>
      <c r="F63" s="168"/>
      <c r="G63" s="168"/>
      <c r="H63" s="168"/>
      <c r="I63" s="168"/>
    </row>
    <row r="66" spans="2:10" x14ac:dyDescent="0.25">
      <c r="B66" s="45" t="s">
        <v>241</v>
      </c>
      <c r="G66" s="46" t="s">
        <v>243</v>
      </c>
    </row>
    <row r="67" spans="2:10" x14ac:dyDescent="0.25">
      <c r="B67" s="45" t="s">
        <v>242</v>
      </c>
    </row>
    <row r="71" spans="2:10" hidden="1" outlineLevel="1" x14ac:dyDescent="0.25">
      <c r="B71" s="79" t="s">
        <v>258</v>
      </c>
      <c r="C71" s="141"/>
      <c r="D71" s="141">
        <f>'Приложение 4'!X37</f>
        <v>11.937189040636801</v>
      </c>
      <c r="E71" s="141">
        <f>'Приложение 4'!AE37</f>
        <v>281.5461629439676</v>
      </c>
      <c r="F71" s="141">
        <f>'Приложение 4'!AL37</f>
        <v>151.01132652860304</v>
      </c>
      <c r="G71" s="141">
        <f>'Приложение 4'!AS37</f>
        <v>295.72481410665608</v>
      </c>
      <c r="H71" s="141">
        <f>'Приложение 4'!AZ37</f>
        <v>167.83556164774836</v>
      </c>
      <c r="I71" s="141">
        <f>D71+E71+G71</f>
        <v>589.20816609126041</v>
      </c>
      <c r="J71" s="141">
        <f>D71+F71+H71</f>
        <v>330.78407721698818</v>
      </c>
    </row>
    <row r="72" spans="2:10" hidden="1" outlineLevel="1" x14ac:dyDescent="0.25">
      <c r="B72" s="79" t="s">
        <v>256</v>
      </c>
      <c r="C72" s="141"/>
      <c r="D72" s="141">
        <v>12.874255933848392</v>
      </c>
      <c r="E72" s="141">
        <v>30.797954467631346</v>
      </c>
      <c r="F72" s="141">
        <v>20.405119297491304</v>
      </c>
      <c r="G72" s="141">
        <v>59.741295141765683</v>
      </c>
      <c r="H72" s="193">
        <v>19.903618240715282</v>
      </c>
      <c r="I72" s="141">
        <f>D72+E72+G72</f>
        <v>103.41350554324542</v>
      </c>
      <c r="J72" s="141">
        <f t="shared" ref="J72:J75" si="7">D72+F72+H72</f>
        <v>53.182993472054982</v>
      </c>
    </row>
    <row r="73" spans="2:10" hidden="1" outlineLevel="1" x14ac:dyDescent="0.25">
      <c r="B73" s="79" t="s">
        <v>257</v>
      </c>
      <c r="C73" s="141"/>
      <c r="D73" s="141">
        <f>D71-D72</f>
        <v>-0.93706689321159153</v>
      </c>
      <c r="E73" s="141">
        <f t="shared" ref="E73:G73" si="8">E71-E72</f>
        <v>250.74820847633626</v>
      </c>
      <c r="F73" s="141">
        <f t="shared" ref="F73:H73" si="9">F71-F72</f>
        <v>130.60620723111174</v>
      </c>
      <c r="G73" s="141">
        <f t="shared" si="8"/>
        <v>235.98351896489041</v>
      </c>
      <c r="H73" s="141">
        <f t="shared" si="9"/>
        <v>147.93194340703309</v>
      </c>
      <c r="I73" s="141">
        <f>D73+E73+G73</f>
        <v>485.79466054801509</v>
      </c>
      <c r="J73" s="141">
        <f t="shared" si="7"/>
        <v>277.60108374493325</v>
      </c>
    </row>
    <row r="74" spans="2:10" hidden="1" outlineLevel="1" x14ac:dyDescent="0.25">
      <c r="B74" s="79" t="s">
        <v>260</v>
      </c>
      <c r="C74" s="141"/>
      <c r="D74" s="141">
        <f>D71*0.2</f>
        <v>2.3874378081273604</v>
      </c>
      <c r="E74" s="141">
        <f t="shared" ref="E74:H74" si="10">E71*0.2</f>
        <v>56.30923258879352</v>
      </c>
      <c r="F74" s="141">
        <f t="shared" si="10"/>
        <v>30.202265305720609</v>
      </c>
      <c r="G74" s="141">
        <f t="shared" si="10"/>
        <v>59.14496282133122</v>
      </c>
      <c r="H74" s="141">
        <f t="shared" si="10"/>
        <v>33.567112329549673</v>
      </c>
      <c r="I74" s="141">
        <f>D74+E74+G74</f>
        <v>117.8416332182521</v>
      </c>
      <c r="J74" s="141">
        <f t="shared" si="7"/>
        <v>66.156815443397647</v>
      </c>
    </row>
    <row r="75" spans="2:10" hidden="1" outlineLevel="1" x14ac:dyDescent="0.25">
      <c r="B75" s="79" t="s">
        <v>259</v>
      </c>
      <c r="C75" s="141"/>
      <c r="D75" s="141">
        <f>'Приложение 1'!Q35</f>
        <v>14.32462684876416</v>
      </c>
      <c r="E75" s="141">
        <f>'Приложение 1'!V35</f>
        <v>337.85539553276112</v>
      </c>
      <c r="F75" s="141">
        <f>'Приложение 1'!AA35</f>
        <v>181.21359183432361</v>
      </c>
      <c r="G75" s="141">
        <f>'Приложение 1'!AF35</f>
        <v>354.86977692798729</v>
      </c>
      <c r="H75" s="141">
        <f>'Приложение 1'!AK35</f>
        <v>201.40267397729804</v>
      </c>
      <c r="I75" s="141">
        <f>D75+E75+G75</f>
        <v>707.04979930951254</v>
      </c>
      <c r="J75" s="141">
        <f t="shared" si="7"/>
        <v>396.94089266038577</v>
      </c>
    </row>
    <row r="76" spans="2:10" hidden="1" outlineLevel="1" x14ac:dyDescent="0.25">
      <c r="D76" s="156">
        <f>D75-D17</f>
        <v>0</v>
      </c>
      <c r="E76" s="156">
        <f t="shared" ref="E76:I76" si="11">E75-E17</f>
        <v>0</v>
      </c>
      <c r="F76" s="156">
        <f t="shared" ref="F76:H76" si="12">F75-F17</f>
        <v>0</v>
      </c>
      <c r="G76" s="156">
        <f t="shared" si="11"/>
        <v>0</v>
      </c>
      <c r="H76" s="156">
        <f t="shared" si="12"/>
        <v>0</v>
      </c>
      <c r="I76" s="156">
        <f t="shared" si="11"/>
        <v>0</v>
      </c>
      <c r="J76" s="156">
        <f t="shared" ref="J76" si="13">J75-J17</f>
        <v>0</v>
      </c>
    </row>
    <row r="77" spans="2:10" collapsed="1" x14ac:dyDescent="0.25">
      <c r="D77" s="156"/>
      <c r="E77" s="156"/>
      <c r="F77" s="156"/>
      <c r="G77" s="169"/>
      <c r="H77" s="169"/>
    </row>
  </sheetData>
  <mergeCells count="20">
    <mergeCell ref="A5:I5"/>
    <mergeCell ref="A6:I6"/>
    <mergeCell ref="A11:I11"/>
    <mergeCell ref="A8:I8"/>
    <mergeCell ref="A9:I9"/>
    <mergeCell ref="A7:I7"/>
    <mergeCell ref="A61:I61"/>
    <mergeCell ref="A56:I56"/>
    <mergeCell ref="A57:I57"/>
    <mergeCell ref="A10:I10"/>
    <mergeCell ref="A17:B17"/>
    <mergeCell ref="A60:I60"/>
    <mergeCell ref="A58:I58"/>
    <mergeCell ref="A59:I59"/>
    <mergeCell ref="A12:I12"/>
    <mergeCell ref="A14:A15"/>
    <mergeCell ref="B14:B15"/>
    <mergeCell ref="E14:F14"/>
    <mergeCell ref="G14:H14"/>
    <mergeCell ref="I14:J1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91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49" t="s">
        <v>155</v>
      </c>
    </row>
    <row r="2" spans="1:62" ht="22.5" x14ac:dyDescent="0.3">
      <c r="J2" s="24"/>
      <c r="K2" s="264"/>
      <c r="L2" s="264"/>
      <c r="M2" s="264"/>
      <c r="N2" s="264"/>
      <c r="O2" s="24"/>
      <c r="AW2" s="50" t="s">
        <v>157</v>
      </c>
    </row>
    <row r="3" spans="1:62" ht="18.75" x14ac:dyDescent="0.3">
      <c r="J3" s="16"/>
      <c r="K3" s="16"/>
      <c r="L3" s="16"/>
      <c r="M3" s="16"/>
      <c r="N3" s="16"/>
      <c r="O3" s="16"/>
      <c r="AW3" s="50"/>
    </row>
    <row r="4" spans="1:62" ht="18.75" x14ac:dyDescent="0.2">
      <c r="A4" s="265" t="s">
        <v>99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  <c r="AU4" s="265"/>
      <c r="AV4" s="265"/>
      <c r="AW4" s="265"/>
    </row>
    <row r="5" spans="1:62" ht="18.75" x14ac:dyDescent="0.2">
      <c r="A5" s="265" t="s">
        <v>104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AQ5" s="265"/>
      <c r="AR5" s="265"/>
      <c r="AS5" s="265"/>
      <c r="AT5" s="265"/>
      <c r="AU5" s="265"/>
      <c r="AV5" s="265"/>
      <c r="AW5" s="265"/>
    </row>
    <row r="6" spans="1:62" ht="21.75" x14ac:dyDescent="0.3">
      <c r="A6" s="269" t="s">
        <v>162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</row>
    <row r="7" spans="1:62" ht="15.75" customHeight="1" x14ac:dyDescent="0.2"/>
    <row r="8" spans="1:62" ht="21.75" customHeight="1" x14ac:dyDescent="0.2">
      <c r="A8" s="266" t="s">
        <v>102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</row>
    <row r="9" spans="1:62" ht="15.75" customHeight="1" x14ac:dyDescent="0.2">
      <c r="A9" s="270" t="s">
        <v>103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</row>
    <row r="10" spans="1:62" s="16" customFormat="1" ht="15.75" customHeight="1" x14ac:dyDescent="0.3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268" t="s">
        <v>69</v>
      </c>
      <c r="B11" s="268" t="s">
        <v>18</v>
      </c>
      <c r="C11" s="268" t="s">
        <v>1</v>
      </c>
      <c r="D11" s="268" t="s">
        <v>105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71"/>
      <c r="Q11" s="268"/>
      <c r="R11" s="268"/>
      <c r="S11" s="268"/>
      <c r="T11" s="268"/>
      <c r="U11" s="271"/>
      <c r="V11" s="268"/>
      <c r="W11" s="268"/>
      <c r="X11" s="268"/>
      <c r="Y11" s="268"/>
      <c r="Z11" s="271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</row>
    <row r="12" spans="1:62" ht="176.25" customHeight="1" x14ac:dyDescent="0.2">
      <c r="A12" s="268"/>
      <c r="B12" s="268"/>
      <c r="C12" s="268"/>
      <c r="D12" s="268" t="s">
        <v>28</v>
      </c>
      <c r="E12" s="268"/>
      <c r="F12" s="268"/>
      <c r="G12" s="268"/>
      <c r="H12" s="268"/>
      <c r="I12" s="268"/>
      <c r="J12" s="268" t="s">
        <v>29</v>
      </c>
      <c r="K12" s="268"/>
      <c r="L12" s="268"/>
      <c r="M12" s="268"/>
      <c r="N12" s="268"/>
      <c r="O12" s="268"/>
      <c r="P12" s="268" t="s">
        <v>24</v>
      </c>
      <c r="Q12" s="268"/>
      <c r="R12" s="268"/>
      <c r="S12" s="268"/>
      <c r="T12" s="268"/>
      <c r="U12" s="268"/>
      <c r="V12" s="268" t="s">
        <v>25</v>
      </c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 t="s">
        <v>19</v>
      </c>
      <c r="AH12" s="268"/>
      <c r="AI12" s="268"/>
      <c r="AJ12" s="268"/>
      <c r="AK12" s="268"/>
      <c r="AL12" s="268"/>
      <c r="AM12" s="268" t="s">
        <v>22</v>
      </c>
      <c r="AN12" s="268"/>
      <c r="AO12" s="268"/>
      <c r="AP12" s="268"/>
      <c r="AQ12" s="268"/>
      <c r="AR12" s="268"/>
      <c r="AS12" s="268" t="s">
        <v>23</v>
      </c>
      <c r="AT12" s="268"/>
      <c r="AU12" s="268"/>
      <c r="AV12" s="268"/>
      <c r="AW12" s="268"/>
    </row>
    <row r="13" spans="1:62" s="12" customFormat="1" ht="197.25" customHeight="1" x14ac:dyDescent="0.2">
      <c r="A13" s="268"/>
      <c r="B13" s="268"/>
      <c r="C13" s="268"/>
      <c r="D13" s="267" t="s">
        <v>164</v>
      </c>
      <c r="E13" s="267"/>
      <c r="F13" s="267" t="s">
        <v>30</v>
      </c>
      <c r="G13" s="267"/>
      <c r="H13" s="267" t="s">
        <v>0</v>
      </c>
      <c r="I13" s="267"/>
      <c r="J13" s="267" t="s">
        <v>30</v>
      </c>
      <c r="K13" s="267"/>
      <c r="L13" s="267" t="s">
        <v>30</v>
      </c>
      <c r="M13" s="267"/>
      <c r="N13" s="267" t="s">
        <v>0</v>
      </c>
      <c r="O13" s="267"/>
      <c r="P13" s="267" t="s">
        <v>30</v>
      </c>
      <c r="Q13" s="267"/>
      <c r="R13" s="267" t="s">
        <v>30</v>
      </c>
      <c r="S13" s="267"/>
      <c r="T13" s="267" t="s">
        <v>0</v>
      </c>
      <c r="U13" s="267"/>
      <c r="V13" s="267" t="s">
        <v>30</v>
      </c>
      <c r="W13" s="267"/>
      <c r="X13" s="267" t="s">
        <v>30</v>
      </c>
      <c r="Y13" s="267"/>
      <c r="Z13" s="100">
        <v>42675</v>
      </c>
      <c r="AA13" s="100">
        <v>43040</v>
      </c>
      <c r="AB13" s="100">
        <v>43405</v>
      </c>
      <c r="AC13" s="100">
        <v>43770</v>
      </c>
      <c r="AD13" s="100">
        <v>44136</v>
      </c>
      <c r="AE13" s="267" t="s">
        <v>0</v>
      </c>
      <c r="AF13" s="267"/>
      <c r="AG13" s="267" t="s">
        <v>30</v>
      </c>
      <c r="AH13" s="267"/>
      <c r="AI13" s="267" t="s">
        <v>30</v>
      </c>
      <c r="AJ13" s="267"/>
      <c r="AK13" s="267" t="s">
        <v>0</v>
      </c>
      <c r="AL13" s="267"/>
      <c r="AM13" s="267" t="s">
        <v>30</v>
      </c>
      <c r="AN13" s="267"/>
      <c r="AO13" s="267" t="s">
        <v>30</v>
      </c>
      <c r="AP13" s="267"/>
      <c r="AQ13" s="267" t="s">
        <v>0</v>
      </c>
      <c r="AR13" s="267"/>
      <c r="AS13" s="267" t="s">
        <v>30</v>
      </c>
      <c r="AT13" s="267"/>
      <c r="AU13" s="267" t="s">
        <v>30</v>
      </c>
      <c r="AV13" s="267"/>
      <c r="AW13" s="68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76" customFormat="1" ht="18" customHeight="1" x14ac:dyDescent="0.2">
      <c r="A17" s="276" t="s">
        <v>160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</row>
    <row r="18" spans="1:49" s="76" customFormat="1" ht="17.25" customHeight="1" x14ac:dyDescent="0.2">
      <c r="A18" s="276" t="s">
        <v>161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</row>
    <row r="19" spans="1:49" ht="15" customHeight="1" x14ac:dyDescent="0.2">
      <c r="A19" s="273" t="s">
        <v>163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</row>
    <row r="20" spans="1:49" ht="38.25" customHeight="1" x14ac:dyDescent="0.2">
      <c r="A20" s="274" t="s">
        <v>193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</row>
    <row r="21" spans="1:49" ht="17.25" customHeight="1" x14ac:dyDescent="0.2">
      <c r="A21" s="275"/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5"/>
      <c r="AV21" s="275"/>
      <c r="AW21" s="275"/>
    </row>
  </sheetData>
  <mergeCells count="44"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49" t="s">
        <v>155</v>
      </c>
    </row>
    <row r="2" spans="1:67" ht="22.5" x14ac:dyDescent="0.3">
      <c r="AL2" s="50" t="s">
        <v>157</v>
      </c>
    </row>
    <row r="3" spans="1:67" ht="18.75" x14ac:dyDescent="0.3">
      <c r="AL3" s="50"/>
    </row>
    <row r="4" spans="1:67" ht="18.75" x14ac:dyDescent="0.3">
      <c r="A4" s="279" t="s">
        <v>96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</row>
    <row r="5" spans="1:67" ht="21.75" x14ac:dyDescent="0.3">
      <c r="A5" s="278" t="s">
        <v>171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</row>
    <row r="6" spans="1:67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1:67" ht="18.75" x14ac:dyDescent="0.25">
      <c r="A7" s="203" t="s">
        <v>196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51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204" t="s">
        <v>103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52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29" t="s">
        <v>69</v>
      </c>
      <c r="B10" s="234" t="s">
        <v>18</v>
      </c>
      <c r="C10" s="234" t="s">
        <v>1</v>
      </c>
      <c r="D10" s="239" t="s">
        <v>94</v>
      </c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56"/>
      <c r="AN10" s="8"/>
      <c r="AO10" s="8"/>
      <c r="AP10" s="8"/>
    </row>
    <row r="11" spans="1:67" ht="43.5" customHeight="1" x14ac:dyDescent="0.25">
      <c r="A11" s="231"/>
      <c r="B11" s="234"/>
      <c r="C11" s="234"/>
      <c r="D11" s="239" t="s">
        <v>2</v>
      </c>
      <c r="E11" s="239"/>
      <c r="F11" s="239"/>
      <c r="G11" s="239"/>
      <c r="H11" s="239"/>
      <c r="I11" s="239"/>
      <c r="J11" s="239"/>
      <c r="K11" s="234" t="s">
        <v>197</v>
      </c>
      <c r="L11" s="239"/>
      <c r="M11" s="239"/>
      <c r="N11" s="239"/>
      <c r="O11" s="239"/>
      <c r="P11" s="246"/>
      <c r="Q11" s="239"/>
      <c r="R11" s="239" t="s">
        <v>3</v>
      </c>
      <c r="S11" s="239"/>
      <c r="T11" s="239"/>
      <c r="U11" s="246"/>
      <c r="V11" s="239"/>
      <c r="W11" s="239"/>
      <c r="X11" s="239"/>
      <c r="Y11" s="239" t="s">
        <v>4</v>
      </c>
      <c r="Z11" s="239"/>
      <c r="AA11" s="239"/>
      <c r="AB11" s="239"/>
      <c r="AC11" s="239"/>
      <c r="AD11" s="239"/>
      <c r="AE11" s="239"/>
      <c r="AF11" s="234" t="s">
        <v>95</v>
      </c>
      <c r="AG11" s="234"/>
      <c r="AH11" s="234"/>
      <c r="AI11" s="234"/>
      <c r="AJ11" s="234"/>
      <c r="AK11" s="234"/>
      <c r="AL11" s="234"/>
      <c r="AM11" s="56"/>
      <c r="AN11" s="8"/>
      <c r="AO11" s="8"/>
      <c r="AP11" s="8"/>
    </row>
    <row r="12" spans="1:67" ht="43.5" customHeight="1" x14ac:dyDescent="0.25">
      <c r="A12" s="231"/>
      <c r="B12" s="234"/>
      <c r="C12" s="234"/>
      <c r="D12" s="69" t="s">
        <v>27</v>
      </c>
      <c r="E12" s="239" t="s">
        <v>26</v>
      </c>
      <c r="F12" s="239"/>
      <c r="G12" s="239"/>
      <c r="H12" s="239"/>
      <c r="I12" s="239"/>
      <c r="J12" s="239"/>
      <c r="K12" s="69" t="s">
        <v>27</v>
      </c>
      <c r="L12" s="239" t="s">
        <v>26</v>
      </c>
      <c r="M12" s="239"/>
      <c r="N12" s="239"/>
      <c r="O12" s="239"/>
      <c r="P12" s="239"/>
      <c r="Q12" s="239"/>
      <c r="R12" s="69" t="s">
        <v>27</v>
      </c>
      <c r="S12" s="239" t="s">
        <v>26</v>
      </c>
      <c r="T12" s="239"/>
      <c r="U12" s="239"/>
      <c r="V12" s="239"/>
      <c r="W12" s="239"/>
      <c r="X12" s="239"/>
      <c r="Y12" s="69" t="s">
        <v>27</v>
      </c>
      <c r="Z12" s="239" t="s">
        <v>26</v>
      </c>
      <c r="AA12" s="239"/>
      <c r="AB12" s="239"/>
      <c r="AC12" s="239"/>
      <c r="AD12" s="239"/>
      <c r="AE12" s="239"/>
      <c r="AF12" s="69" t="s">
        <v>27</v>
      </c>
      <c r="AG12" s="239" t="s">
        <v>26</v>
      </c>
      <c r="AH12" s="239"/>
      <c r="AI12" s="239"/>
      <c r="AJ12" s="239"/>
      <c r="AK12" s="239"/>
      <c r="AL12" s="239"/>
    </row>
    <row r="13" spans="1:67" ht="87.75" customHeight="1" x14ac:dyDescent="0.25">
      <c r="A13" s="230"/>
      <c r="B13" s="234"/>
      <c r="C13" s="234"/>
      <c r="D13" s="67" t="s">
        <v>12</v>
      </c>
      <c r="E13" s="67" t="s">
        <v>12</v>
      </c>
      <c r="F13" s="26" t="s">
        <v>166</v>
      </c>
      <c r="G13" s="26" t="s">
        <v>167</v>
      </c>
      <c r="H13" s="26" t="s">
        <v>168</v>
      </c>
      <c r="I13" s="26" t="s">
        <v>169</v>
      </c>
      <c r="J13" s="26" t="s">
        <v>170</v>
      </c>
      <c r="K13" s="67" t="s">
        <v>12</v>
      </c>
      <c r="L13" s="67" t="s">
        <v>12</v>
      </c>
      <c r="M13" s="26" t="s">
        <v>166</v>
      </c>
      <c r="N13" s="26" t="s">
        <v>167</v>
      </c>
      <c r="O13" s="26" t="s">
        <v>168</v>
      </c>
      <c r="P13" s="26" t="s">
        <v>169</v>
      </c>
      <c r="Q13" s="26" t="s">
        <v>170</v>
      </c>
      <c r="R13" s="67" t="s">
        <v>12</v>
      </c>
      <c r="S13" s="67" t="s">
        <v>12</v>
      </c>
      <c r="T13" s="26" t="s">
        <v>166</v>
      </c>
      <c r="U13" s="26" t="s">
        <v>167</v>
      </c>
      <c r="V13" s="26" t="s">
        <v>168</v>
      </c>
      <c r="W13" s="26" t="s">
        <v>169</v>
      </c>
      <c r="X13" s="26" t="s">
        <v>170</v>
      </c>
      <c r="Y13" s="67" t="s">
        <v>12</v>
      </c>
      <c r="Z13" s="67" t="s">
        <v>12</v>
      </c>
      <c r="AA13" s="26" t="s">
        <v>166</v>
      </c>
      <c r="AB13" s="26" t="s">
        <v>167</v>
      </c>
      <c r="AC13" s="26" t="s">
        <v>168</v>
      </c>
      <c r="AD13" s="26" t="s">
        <v>169</v>
      </c>
      <c r="AE13" s="26" t="s">
        <v>170</v>
      </c>
      <c r="AF13" s="67" t="s">
        <v>12</v>
      </c>
      <c r="AG13" s="67" t="s">
        <v>12</v>
      </c>
      <c r="AH13" s="26" t="s">
        <v>166</v>
      </c>
      <c r="AI13" s="26" t="s">
        <v>167</v>
      </c>
      <c r="AJ13" s="26" t="s">
        <v>168</v>
      </c>
      <c r="AK13" s="26" t="s">
        <v>169</v>
      </c>
      <c r="AL13" s="26" t="s">
        <v>170</v>
      </c>
    </row>
    <row r="14" spans="1:67" s="35" customFormat="1" x14ac:dyDescent="0.25">
      <c r="A14" s="119">
        <v>1</v>
      </c>
      <c r="B14" s="119">
        <v>2</v>
      </c>
      <c r="C14" s="119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210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211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212</v>
      </c>
      <c r="Y14" s="32" t="s">
        <v>213</v>
      </c>
      <c r="Z14" s="32" t="s">
        <v>214</v>
      </c>
      <c r="AA14" s="32" t="s">
        <v>215</v>
      </c>
      <c r="AB14" s="32" t="s">
        <v>216</v>
      </c>
      <c r="AC14" s="32" t="s">
        <v>217</v>
      </c>
      <c r="AD14" s="32" t="s">
        <v>218</v>
      </c>
      <c r="AE14" s="32" t="s">
        <v>219</v>
      </c>
      <c r="AF14" s="32" t="s">
        <v>220</v>
      </c>
      <c r="AG14" s="32" t="s">
        <v>221</v>
      </c>
      <c r="AH14" s="114"/>
    </row>
    <row r="15" spans="1:67" x14ac:dyDescent="0.25">
      <c r="A15" s="55"/>
      <c r="B15" s="72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</row>
    <row r="17" spans="1:68" s="35" customFormat="1" ht="22.5" customHeight="1" x14ac:dyDescent="0.25">
      <c r="A17" s="212" t="s">
        <v>158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75"/>
    </row>
    <row r="18" spans="1:68" s="35" customFormat="1" ht="21.75" customHeight="1" x14ac:dyDescent="0.25">
      <c r="A18" s="212" t="s">
        <v>156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75"/>
    </row>
    <row r="19" spans="1:68" s="35" customFormat="1" ht="18.75" x14ac:dyDescent="0.25">
      <c r="A19" s="277" t="s">
        <v>172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53"/>
    </row>
    <row r="20" spans="1:68" ht="47.25" customHeight="1" x14ac:dyDescent="0.25">
      <c r="A20" s="245" t="s">
        <v>165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57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</row>
    <row r="21" spans="1:68" ht="23.25" customHeight="1" x14ac:dyDescent="0.25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66"/>
      <c r="AN21" s="66"/>
      <c r="AO21" s="66"/>
      <c r="AP21" s="66"/>
      <c r="AQ21" s="66"/>
      <c r="AR21" s="66"/>
    </row>
    <row r="32" spans="1:68" x14ac:dyDescent="0.25">
      <c r="AJ32" s="28" t="s">
        <v>32</v>
      </c>
    </row>
  </sheetData>
  <mergeCells count="24"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  <mergeCell ref="A17:AL17"/>
    <mergeCell ref="A18:AL18"/>
    <mergeCell ref="AG12:AL12"/>
    <mergeCell ref="D11:J11"/>
    <mergeCell ref="K11:Q11"/>
    <mergeCell ref="R11:X11"/>
    <mergeCell ref="Y11:AE11"/>
    <mergeCell ref="AF11:AL11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5"/>
    <col min="31" max="16384" width="9" style="1"/>
  </cols>
  <sheetData>
    <row r="1" spans="1:68" ht="22.5" x14ac:dyDescent="0.25">
      <c r="U1" s="49" t="s">
        <v>155</v>
      </c>
    </row>
    <row r="2" spans="1:68" ht="22.5" x14ac:dyDescent="0.3">
      <c r="U2" s="50" t="s">
        <v>157</v>
      </c>
    </row>
    <row r="3" spans="1:68" ht="18.75" x14ac:dyDescent="0.3">
      <c r="U3" s="50"/>
    </row>
    <row r="4" spans="1:68" x14ac:dyDescent="0.25">
      <c r="A4" s="280" t="s">
        <v>97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</row>
    <row r="5" spans="1:68" s="33" customFormat="1" ht="25.5" customHeight="1" x14ac:dyDescent="0.25">
      <c r="A5" s="286" t="s">
        <v>98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"/>
      <c r="Z5" s="35"/>
      <c r="AA5" s="35"/>
      <c r="AB5" s="35"/>
      <c r="AC5" s="35"/>
      <c r="AD5" s="35"/>
    </row>
    <row r="6" spans="1:68" s="33" customFormat="1" ht="17.2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28"/>
      <c r="Z6" s="35"/>
      <c r="AA6" s="35"/>
      <c r="AB6" s="35"/>
      <c r="AC6" s="35"/>
      <c r="AD6" s="35"/>
    </row>
    <row r="7" spans="1:68" ht="18.75" x14ac:dyDescent="0.25">
      <c r="A7" s="203" t="s">
        <v>196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</row>
    <row r="8" spans="1:68" x14ac:dyDescent="0.25">
      <c r="A8" s="204" t="s">
        <v>103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34" t="s">
        <v>69</v>
      </c>
      <c r="B10" s="234" t="s">
        <v>18</v>
      </c>
      <c r="C10" s="234" t="s">
        <v>1</v>
      </c>
      <c r="D10" s="282" t="s">
        <v>87</v>
      </c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4"/>
    </row>
    <row r="11" spans="1:68" ht="15.75" customHeight="1" x14ac:dyDescent="0.25">
      <c r="A11" s="234"/>
      <c r="B11" s="234"/>
      <c r="C11" s="234"/>
      <c r="D11" s="239" t="s">
        <v>174</v>
      </c>
      <c r="E11" s="239"/>
      <c r="F11" s="239"/>
      <c r="G11" s="239"/>
      <c r="H11" s="239"/>
      <c r="I11" s="239"/>
      <c r="J11" s="239" t="s">
        <v>175</v>
      </c>
      <c r="K11" s="239"/>
      <c r="L11" s="239"/>
      <c r="M11" s="239"/>
      <c r="N11" s="239"/>
      <c r="O11" s="239"/>
      <c r="P11" s="281" t="s">
        <v>198</v>
      </c>
      <c r="Q11" s="239"/>
      <c r="R11" s="239"/>
      <c r="S11" s="239"/>
      <c r="T11" s="239"/>
      <c r="U11" s="246"/>
      <c r="Z11" s="97"/>
      <c r="AE11" s="9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</row>
    <row r="12" spans="1:68" x14ac:dyDescent="0.25">
      <c r="A12" s="234"/>
      <c r="B12" s="234"/>
      <c r="C12" s="234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</row>
    <row r="13" spans="1:68" ht="39" customHeight="1" x14ac:dyDescent="0.25">
      <c r="A13" s="234"/>
      <c r="B13" s="234"/>
      <c r="C13" s="234"/>
      <c r="D13" s="239" t="s">
        <v>93</v>
      </c>
      <c r="E13" s="239"/>
      <c r="F13" s="239"/>
      <c r="G13" s="239"/>
      <c r="H13" s="239"/>
      <c r="I13" s="239"/>
      <c r="J13" s="239" t="s">
        <v>93</v>
      </c>
      <c r="K13" s="239"/>
      <c r="L13" s="239"/>
      <c r="M13" s="239"/>
      <c r="N13" s="239"/>
      <c r="O13" s="239"/>
      <c r="P13" s="239" t="s">
        <v>93</v>
      </c>
      <c r="Q13" s="239"/>
      <c r="R13" s="239"/>
      <c r="S13" s="239"/>
      <c r="T13" s="239"/>
      <c r="U13" s="239"/>
      <c r="Z13" s="99"/>
      <c r="AA13" s="99"/>
      <c r="AB13" s="99"/>
      <c r="AC13" s="99"/>
      <c r="AD13" s="99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9"/>
      <c r="BK13" s="289"/>
      <c r="BL13" s="289"/>
      <c r="BM13" s="289"/>
      <c r="BN13" s="289"/>
      <c r="BO13" s="289"/>
      <c r="BP13" s="289"/>
    </row>
    <row r="14" spans="1:68" s="35" customFormat="1" ht="39" customHeight="1" x14ac:dyDescent="0.25">
      <c r="A14" s="234"/>
      <c r="B14" s="285"/>
      <c r="C14" s="234"/>
      <c r="D14" s="26" t="s">
        <v>222</v>
      </c>
      <c r="E14" s="26" t="s">
        <v>166</v>
      </c>
      <c r="F14" s="26" t="s">
        <v>167</v>
      </c>
      <c r="G14" s="26" t="s">
        <v>168</v>
      </c>
      <c r="H14" s="26" t="s">
        <v>169</v>
      </c>
      <c r="I14" s="26" t="s">
        <v>170</v>
      </c>
      <c r="J14" s="26" t="s">
        <v>222</v>
      </c>
      <c r="K14" s="26" t="s">
        <v>166</v>
      </c>
      <c r="L14" s="26" t="s">
        <v>167</v>
      </c>
      <c r="M14" s="26" t="s">
        <v>168</v>
      </c>
      <c r="N14" s="26" t="s">
        <v>169</v>
      </c>
      <c r="O14" s="26" t="s">
        <v>170</v>
      </c>
      <c r="P14" s="26" t="s">
        <v>222</v>
      </c>
      <c r="Q14" s="26" t="s">
        <v>166</v>
      </c>
      <c r="R14" s="26" t="s">
        <v>167</v>
      </c>
      <c r="S14" s="26" t="s">
        <v>168</v>
      </c>
      <c r="T14" s="26" t="s">
        <v>169</v>
      </c>
      <c r="U14" s="26" t="s">
        <v>170</v>
      </c>
      <c r="V14" s="88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3"/>
      <c r="BK14" s="93"/>
      <c r="BL14" s="93"/>
      <c r="BM14" s="93"/>
      <c r="BN14" s="93"/>
      <c r="BO14" s="93"/>
      <c r="BP14" s="93"/>
    </row>
    <row r="15" spans="1:68" x14ac:dyDescent="0.25">
      <c r="A15" s="70">
        <v>1</v>
      </c>
      <c r="B15" s="70">
        <v>2</v>
      </c>
      <c r="C15" s="70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55"/>
      <c r="B16" s="72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5" customFormat="1" ht="36" customHeight="1" x14ac:dyDescent="0.25">
      <c r="A18" s="212" t="s">
        <v>158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84"/>
      <c r="W18" s="84"/>
      <c r="X18" s="84"/>
      <c r="Y18" s="84"/>
      <c r="Z18" s="89"/>
      <c r="AA18" s="89"/>
      <c r="AB18" s="89"/>
      <c r="AC18" s="89"/>
      <c r="AD18" s="89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</row>
    <row r="19" spans="1:43" s="35" customFormat="1" ht="42" customHeight="1" x14ac:dyDescent="0.25">
      <c r="A19" s="212" t="s">
        <v>156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84"/>
      <c r="W19" s="84"/>
      <c r="X19" s="84"/>
      <c r="Y19" s="84"/>
      <c r="Z19" s="89"/>
      <c r="AA19" s="89"/>
      <c r="AB19" s="89"/>
      <c r="AC19" s="89"/>
      <c r="AD19" s="89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</row>
    <row r="20" spans="1:43" ht="68.25" customHeight="1" x14ac:dyDescent="0.25">
      <c r="A20" s="221" t="s">
        <v>159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48"/>
      <c r="W20" s="48"/>
      <c r="X20" s="48"/>
      <c r="Y20" s="48"/>
      <c r="Z20" s="87"/>
      <c r="AA20" s="87"/>
      <c r="AB20" s="87"/>
      <c r="AC20" s="87"/>
      <c r="AD20" s="87"/>
      <c r="AE20" s="48"/>
      <c r="AF20" s="48"/>
      <c r="AG20" s="48"/>
      <c r="AH20" s="48"/>
      <c r="AI20" s="48"/>
      <c r="AJ20" s="48"/>
      <c r="AK20" s="48"/>
    </row>
    <row r="21" spans="1:43" ht="33.75" customHeight="1" x14ac:dyDescent="0.25">
      <c r="A21" s="221" t="s">
        <v>144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53"/>
      <c r="W21" s="53"/>
      <c r="X21" s="53"/>
      <c r="Y21" s="53"/>
      <c r="Z21" s="88"/>
      <c r="AA21" s="88"/>
      <c r="AB21" s="88"/>
      <c r="AC21" s="88"/>
      <c r="AD21" s="88"/>
      <c r="AE21" s="53"/>
      <c r="AF21" s="53"/>
      <c r="AG21" s="53"/>
      <c r="AH21" s="53"/>
      <c r="AI21" s="53"/>
      <c r="AJ21" s="53"/>
      <c r="AK21" s="53"/>
    </row>
    <row r="22" spans="1:43" ht="35.25" customHeight="1" x14ac:dyDescent="0.25">
      <c r="A22" s="221" t="s">
        <v>189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48"/>
      <c r="W22" s="48"/>
      <c r="X22" s="48"/>
      <c r="Y22" s="48"/>
      <c r="Z22" s="87"/>
      <c r="AA22" s="87"/>
      <c r="AB22" s="87"/>
      <c r="AC22" s="87"/>
      <c r="AD22" s="87"/>
      <c r="AE22" s="48"/>
      <c r="AF22" s="48"/>
      <c r="AG22" s="48"/>
      <c r="AH22" s="48"/>
      <c r="AI22" s="48"/>
      <c r="AJ22" s="48"/>
      <c r="AK22" s="48"/>
    </row>
    <row r="23" spans="1:43" ht="18" customHeight="1" x14ac:dyDescent="0.25">
      <c r="A23" s="221" t="s">
        <v>173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53"/>
      <c r="W23" s="53"/>
      <c r="X23" s="53"/>
      <c r="Y23" s="53"/>
      <c r="Z23" s="88"/>
      <c r="AA23" s="88"/>
      <c r="AB23" s="88"/>
      <c r="AC23" s="88"/>
      <c r="AD23" s="88"/>
      <c r="AE23" s="53"/>
      <c r="AF23" s="53"/>
      <c r="AG23" s="53"/>
      <c r="AH23" s="53"/>
      <c r="AI23" s="53"/>
      <c r="AJ23" s="53"/>
      <c r="AK23" s="53"/>
    </row>
    <row r="24" spans="1:43" ht="60.75" customHeight="1" x14ac:dyDescent="0.25">
      <c r="A24" s="245" t="s">
        <v>165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</row>
  </sheetData>
  <mergeCells count="29">
    <mergeCell ref="A18:U18"/>
    <mergeCell ref="A19:U19"/>
    <mergeCell ref="A24:U24"/>
    <mergeCell ref="A20:U20"/>
    <mergeCell ref="A21:U21"/>
    <mergeCell ref="A22:U22"/>
    <mergeCell ref="A23:U23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2023-04-03T08:28:17Z</cp:lastPrinted>
  <dcterms:created xsi:type="dcterms:W3CDTF">2009-07-27T10:10:26Z</dcterms:created>
  <dcterms:modified xsi:type="dcterms:W3CDTF">2023-04-03T08:34:24Z</dcterms:modified>
</cp:coreProperties>
</file>